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 dir\Desktop\"/>
    </mc:Choice>
  </mc:AlternateContent>
  <bookViews>
    <workbookView xWindow="0" yWindow="0" windowWidth="22455" windowHeight="12615"/>
  </bookViews>
  <sheets>
    <sheet name="PERSONAL ADMINISTRATIVO" sheetId="18" r:id="rId1"/>
    <sheet name="T Y T" sheetId="20" r:id="rId2"/>
  </sheets>
  <definedNames>
    <definedName name="_xlnm.Print_Area" localSheetId="0">'PERSONAL ADMINISTRATIVO'!$A$1:$U$485</definedName>
    <definedName name="Tabisr">'T Y T'!$B$11:$E$21</definedName>
    <definedName name="Tabsub">'T Y T'!$I$11:$K$21</definedName>
  </definedNames>
  <calcPr calcId="162913"/>
</workbook>
</file>

<file path=xl/calcChain.xml><?xml version="1.0" encoding="utf-8"?>
<calcChain xmlns="http://schemas.openxmlformats.org/spreadsheetml/2006/main">
  <c r="U414" i="18" l="1"/>
  <c r="T414" i="18"/>
  <c r="V414" i="18" s="1"/>
  <c r="U413" i="18"/>
  <c r="T255" i="18"/>
  <c r="U255" i="18"/>
  <c r="T224" i="18"/>
  <c r="V224" i="18" s="1"/>
  <c r="U224" i="18"/>
  <c r="U225" i="18"/>
  <c r="U227" i="18"/>
  <c r="U231" i="18"/>
  <c r="T182" i="18"/>
  <c r="U182" i="18"/>
  <c r="V182" i="18" s="1"/>
  <c r="U172" i="18"/>
  <c r="U174" i="18"/>
  <c r="U114" i="18"/>
  <c r="U98" i="18"/>
  <c r="H287" i="18"/>
  <c r="H285" i="18"/>
  <c r="H306" i="18"/>
  <c r="H302" i="18"/>
  <c r="H309" i="18"/>
  <c r="H308" i="18"/>
  <c r="H283" i="18"/>
  <c r="H307" i="18"/>
  <c r="H304" i="18"/>
  <c r="H305" i="18"/>
  <c r="H386" i="18"/>
  <c r="V255" i="18" l="1"/>
  <c r="F303" i="18"/>
  <c r="F364" i="18" l="1"/>
  <c r="I364" i="18" l="1"/>
  <c r="J364" i="18" s="1"/>
  <c r="L364" i="18" s="1"/>
  <c r="K364" i="18"/>
  <c r="M364" i="18"/>
  <c r="F479" i="18"/>
  <c r="F144" i="18" l="1"/>
  <c r="F143" i="18"/>
  <c r="I143" i="18" l="1"/>
  <c r="J143" i="18" s="1"/>
  <c r="K144" i="18"/>
  <c r="K143" i="18"/>
  <c r="L143" i="18" s="1"/>
  <c r="I144" i="18"/>
  <c r="J144" i="18" s="1"/>
  <c r="L144" i="18" s="1"/>
  <c r="M144" i="18"/>
  <c r="M143" i="18"/>
  <c r="N143" i="18" l="1"/>
  <c r="N144" i="18"/>
  <c r="P481" i="18"/>
  <c r="G481" i="18"/>
  <c r="Q481" i="18"/>
  <c r="R481" i="18"/>
  <c r="S481" i="18"/>
  <c r="F439" i="18"/>
  <c r="F478" i="18"/>
  <c r="F477" i="18"/>
  <c r="F476" i="18"/>
  <c r="F475" i="18"/>
  <c r="F474" i="18"/>
  <c r="F473" i="18"/>
  <c r="F472" i="18"/>
  <c r="F471" i="18"/>
  <c r="F470" i="18"/>
  <c r="F469" i="18"/>
  <c r="F468" i="18"/>
  <c r="F467" i="18"/>
  <c r="F466" i="18"/>
  <c r="F465" i="18"/>
  <c r="F464" i="18"/>
  <c r="F463" i="18"/>
  <c r="F462" i="18"/>
  <c r="F461" i="18"/>
  <c r="F460" i="18"/>
  <c r="F459" i="18"/>
  <c r="F458" i="18"/>
  <c r="F457" i="18"/>
  <c r="F456" i="18"/>
  <c r="F455" i="18"/>
  <c r="F454" i="18"/>
  <c r="F453" i="18"/>
  <c r="F452" i="18"/>
  <c r="F451" i="18"/>
  <c r="F450" i="18"/>
  <c r="F449" i="18"/>
  <c r="F448" i="18"/>
  <c r="F447" i="18"/>
  <c r="F446" i="18"/>
  <c r="F445" i="18"/>
  <c r="F444" i="18"/>
  <c r="F443" i="18"/>
  <c r="F442" i="18"/>
  <c r="F441" i="18"/>
  <c r="F440" i="18"/>
  <c r="S434" i="18"/>
  <c r="R434" i="18"/>
  <c r="Q434" i="18"/>
  <c r="P434" i="18"/>
  <c r="H434" i="18"/>
  <c r="G434" i="18"/>
  <c r="F433" i="18"/>
  <c r="T433" i="18" s="1"/>
  <c r="F432" i="18"/>
  <c r="S427" i="18"/>
  <c r="R427" i="18"/>
  <c r="Q427" i="18"/>
  <c r="P427" i="18"/>
  <c r="H427" i="18"/>
  <c r="G427" i="18"/>
  <c r="F426" i="18"/>
  <c r="F425" i="18"/>
  <c r="F424" i="18"/>
  <c r="T424" i="18" s="1"/>
  <c r="F423" i="18"/>
  <c r="T423" i="18" s="1"/>
  <c r="F422" i="18"/>
  <c r="T422" i="18" s="1"/>
  <c r="F421" i="18"/>
  <c r="F420" i="18"/>
  <c r="T420" i="18" s="1"/>
  <c r="S415" i="18"/>
  <c r="R415" i="18"/>
  <c r="Q415" i="18"/>
  <c r="P415" i="18"/>
  <c r="O415" i="18"/>
  <c r="H415" i="18"/>
  <c r="G415" i="18"/>
  <c r="F413" i="18"/>
  <c r="T413" i="18" s="1"/>
  <c r="V413" i="18" s="1"/>
  <c r="F412" i="18"/>
  <c r="F411" i="18"/>
  <c r="T411" i="18" s="1"/>
  <c r="S405" i="18"/>
  <c r="R405" i="18"/>
  <c r="Q405" i="18"/>
  <c r="P405" i="18"/>
  <c r="H405" i="18"/>
  <c r="G405" i="18"/>
  <c r="F404" i="18"/>
  <c r="F403" i="18"/>
  <c r="T403" i="18" s="1"/>
  <c r="F402" i="18"/>
  <c r="F401" i="18"/>
  <c r="F400" i="18"/>
  <c r="H395" i="18"/>
  <c r="G395" i="18"/>
  <c r="F394" i="18"/>
  <c r="F392" i="18"/>
  <c r="H387" i="18"/>
  <c r="G387" i="18"/>
  <c r="F386" i="18"/>
  <c r="F385" i="18"/>
  <c r="F384" i="18"/>
  <c r="F383" i="18"/>
  <c r="F381" i="18"/>
  <c r="F380" i="18"/>
  <c r="H375" i="18"/>
  <c r="G375" i="18"/>
  <c r="F374" i="18"/>
  <c r="F373" i="18"/>
  <c r="F371" i="18"/>
  <c r="F370" i="18"/>
  <c r="F369" i="18"/>
  <c r="F368" i="18"/>
  <c r="F367" i="18"/>
  <c r="F366" i="18"/>
  <c r="F365" i="18"/>
  <c r="F363" i="18"/>
  <c r="F362" i="18"/>
  <c r="F360" i="18"/>
  <c r="F358" i="18"/>
  <c r="F356" i="18"/>
  <c r="F355" i="18"/>
  <c r="F354" i="18"/>
  <c r="H349" i="18"/>
  <c r="G349" i="18"/>
  <c r="F348" i="18"/>
  <c r="F347" i="18"/>
  <c r="F346" i="18"/>
  <c r="F345" i="18"/>
  <c r="F344" i="18"/>
  <c r="F343" i="18"/>
  <c r="F341" i="18"/>
  <c r="H336" i="18"/>
  <c r="G336" i="18"/>
  <c r="F335" i="18"/>
  <c r="F334" i="18"/>
  <c r="F333" i="18"/>
  <c r="H328" i="18"/>
  <c r="G328" i="18"/>
  <c r="F327" i="18"/>
  <c r="F326" i="18"/>
  <c r="G321" i="18"/>
  <c r="F320" i="18"/>
  <c r="F319" i="18"/>
  <c r="F317" i="18"/>
  <c r="F316" i="18"/>
  <c r="F315" i="18"/>
  <c r="F314" i="18"/>
  <c r="F313" i="18"/>
  <c r="F311" i="18"/>
  <c r="F310" i="18"/>
  <c r="F309" i="18"/>
  <c r="F308" i="18"/>
  <c r="F307" i="18"/>
  <c r="F306" i="18"/>
  <c r="F305" i="18"/>
  <c r="F304" i="18"/>
  <c r="F302" i="18"/>
  <c r="F301" i="18"/>
  <c r="F300" i="18"/>
  <c r="F298" i="18"/>
  <c r="F297" i="18"/>
  <c r="F296" i="18"/>
  <c r="F295" i="18"/>
  <c r="F294" i="18"/>
  <c r="F293" i="18"/>
  <c r="F291" i="18"/>
  <c r="F290" i="18"/>
  <c r="F289" i="18"/>
  <c r="F288" i="18"/>
  <c r="F287" i="18"/>
  <c r="F285" i="18"/>
  <c r="F284" i="18"/>
  <c r="F283" i="18"/>
  <c r="F282" i="18"/>
  <c r="F281" i="18"/>
  <c r="F280" i="18"/>
  <c r="F279" i="18"/>
  <c r="F278" i="18"/>
  <c r="F277" i="18"/>
  <c r="H272" i="18"/>
  <c r="G272" i="18"/>
  <c r="F271" i="18"/>
  <c r="F270" i="18"/>
  <c r="F269" i="18"/>
  <c r="F268" i="18"/>
  <c r="F267" i="18"/>
  <c r="F266" i="18"/>
  <c r="F265" i="18"/>
  <c r="F264" i="18"/>
  <c r="S259" i="18"/>
  <c r="R259" i="18"/>
  <c r="Q259" i="18"/>
  <c r="P259" i="18"/>
  <c r="H259" i="18"/>
  <c r="G259" i="18"/>
  <c r="F258" i="18"/>
  <c r="F257" i="18"/>
  <c r="F256" i="18"/>
  <c r="T256" i="18" s="1"/>
  <c r="F254" i="18"/>
  <c r="T254" i="18" s="1"/>
  <c r="S249" i="18"/>
  <c r="R249" i="18"/>
  <c r="Q249" i="18"/>
  <c r="P249" i="18"/>
  <c r="H249" i="18"/>
  <c r="G249" i="18"/>
  <c r="F248" i="18"/>
  <c r="H243" i="18"/>
  <c r="G243" i="18"/>
  <c r="F242" i="18"/>
  <c r="F241" i="18"/>
  <c r="F239" i="18"/>
  <c r="F238" i="18"/>
  <c r="F237" i="18"/>
  <c r="S232" i="18"/>
  <c r="R232" i="18"/>
  <c r="Q232" i="18"/>
  <c r="P232" i="18"/>
  <c r="H232" i="18"/>
  <c r="G232" i="18"/>
  <c r="F231" i="18"/>
  <c r="F230" i="18"/>
  <c r="T230" i="18" s="1"/>
  <c r="F229" i="18"/>
  <c r="F228" i="18"/>
  <c r="T228" i="18" s="1"/>
  <c r="F227" i="18"/>
  <c r="T227" i="18" s="1"/>
  <c r="V227" i="18" s="1"/>
  <c r="F226" i="18"/>
  <c r="T226" i="18" s="1"/>
  <c r="F225" i="18"/>
  <c r="T225" i="18" s="1"/>
  <c r="V225" i="18" s="1"/>
  <c r="F223" i="18"/>
  <c r="T223" i="18" s="1"/>
  <c r="L222" i="18"/>
  <c r="N222" i="18" s="1"/>
  <c r="U222" i="18" s="1"/>
  <c r="F222" i="18"/>
  <c r="T222" i="18" s="1"/>
  <c r="F221" i="18"/>
  <c r="H216" i="18"/>
  <c r="G216" i="18"/>
  <c r="F215" i="18"/>
  <c r="F214" i="18"/>
  <c r="F213" i="18"/>
  <c r="F212" i="18"/>
  <c r="F211" i="18"/>
  <c r="F210" i="18"/>
  <c r="F209" i="18"/>
  <c r="F208" i="18"/>
  <c r="F207" i="18"/>
  <c r="F206" i="18"/>
  <c r="G202" i="18"/>
  <c r="F201" i="18"/>
  <c r="G198" i="18"/>
  <c r="F197" i="18"/>
  <c r="F196" i="18"/>
  <c r="F195" i="18"/>
  <c r="F194" i="18"/>
  <c r="F193" i="18"/>
  <c r="F192" i="18"/>
  <c r="F191" i="18"/>
  <c r="H198" i="18"/>
  <c r="F190" i="18"/>
  <c r="F189" i="18"/>
  <c r="S183" i="18"/>
  <c r="R183" i="18"/>
  <c r="Q183" i="18"/>
  <c r="P183" i="18"/>
  <c r="H183" i="18"/>
  <c r="G183" i="18"/>
  <c r="F181" i="18"/>
  <c r="T181" i="18" s="1"/>
  <c r="F180" i="18"/>
  <c r="S175" i="18"/>
  <c r="R175" i="18"/>
  <c r="Q175" i="18"/>
  <c r="P175" i="18"/>
  <c r="H175" i="18"/>
  <c r="G175" i="18"/>
  <c r="F174" i="18"/>
  <c r="T174" i="18" s="1"/>
  <c r="V174" i="18" s="1"/>
  <c r="F173" i="18"/>
  <c r="F172" i="18"/>
  <c r="T172" i="18" s="1"/>
  <c r="V172" i="18" s="1"/>
  <c r="F171" i="18"/>
  <c r="H166" i="18"/>
  <c r="G166" i="18"/>
  <c r="F164" i="18"/>
  <c r="F163" i="18"/>
  <c r="F162" i="18"/>
  <c r="F160" i="18"/>
  <c r="F159" i="18"/>
  <c r="F158" i="18"/>
  <c r="H153" i="18"/>
  <c r="G153" i="18"/>
  <c r="F152" i="18"/>
  <c r="N151" i="18"/>
  <c r="N150" i="18"/>
  <c r="N149" i="18"/>
  <c r="F148" i="18"/>
  <c r="F147" i="18"/>
  <c r="F146" i="18"/>
  <c r="F145" i="18"/>
  <c r="F142" i="18"/>
  <c r="F141" i="18"/>
  <c r="F140" i="18"/>
  <c r="H135" i="18"/>
  <c r="G135" i="18"/>
  <c r="F134" i="18"/>
  <c r="F133" i="18"/>
  <c r="F132" i="18"/>
  <c r="F131" i="18"/>
  <c r="F130" i="18"/>
  <c r="H125" i="18"/>
  <c r="G125" i="18"/>
  <c r="F124" i="18"/>
  <c r="F123" i="18"/>
  <c r="F122" i="18"/>
  <c r="F121" i="18"/>
  <c r="F120" i="18"/>
  <c r="S116" i="18"/>
  <c r="R116" i="18"/>
  <c r="Q116" i="18"/>
  <c r="P116" i="18"/>
  <c r="H116" i="18"/>
  <c r="G116" i="18"/>
  <c r="F115" i="18"/>
  <c r="F114" i="18"/>
  <c r="F113" i="18"/>
  <c r="T113" i="18" s="1"/>
  <c r="H108" i="18"/>
  <c r="G108" i="18"/>
  <c r="F107" i="18"/>
  <c r="F106" i="18"/>
  <c r="F105" i="18"/>
  <c r="S100" i="18"/>
  <c r="R100" i="18"/>
  <c r="Q100" i="18"/>
  <c r="P100" i="18"/>
  <c r="O100" i="18"/>
  <c r="H100" i="18"/>
  <c r="G100" i="18"/>
  <c r="F99" i="18"/>
  <c r="F98" i="18"/>
  <c r="T98" i="18" s="1"/>
  <c r="V98" i="18" s="1"/>
  <c r="H93" i="18"/>
  <c r="G93" i="18"/>
  <c r="F92" i="18"/>
  <c r="F91" i="18"/>
  <c r="H86" i="18"/>
  <c r="G86" i="18"/>
  <c r="F85" i="18"/>
  <c r="F84" i="18"/>
  <c r="F83" i="18"/>
  <c r="F82" i="18"/>
  <c r="F81" i="18"/>
  <c r="F80" i="18"/>
  <c r="F79" i="18"/>
  <c r="F78" i="18"/>
  <c r="F75" i="18"/>
  <c r="F74" i="18"/>
  <c r="F73" i="18"/>
  <c r="F72" i="18"/>
  <c r="F71" i="18"/>
  <c r="H66" i="18"/>
  <c r="G66" i="18"/>
  <c r="F64" i="18"/>
  <c r="F63" i="18"/>
  <c r="F62" i="18"/>
  <c r="H54" i="18"/>
  <c r="G54" i="18"/>
  <c r="F53" i="18"/>
  <c r="F52" i="18"/>
  <c r="F51" i="18"/>
  <c r="F50" i="18"/>
  <c r="F49" i="18"/>
  <c r="H44" i="18"/>
  <c r="G44" i="18"/>
  <c r="F43" i="18"/>
  <c r="F42" i="18"/>
  <c r="F40" i="18"/>
  <c r="F39" i="18"/>
  <c r="F38" i="18"/>
  <c r="H31" i="18"/>
  <c r="G31" i="18"/>
  <c r="F30" i="18"/>
  <c r="F29" i="18"/>
  <c r="F28" i="18"/>
  <c r="F27" i="18"/>
  <c r="F26" i="18"/>
  <c r="F25" i="18"/>
  <c r="F24" i="18"/>
  <c r="H19" i="18"/>
  <c r="G19" i="18"/>
  <c r="F18" i="18"/>
  <c r="F17" i="18"/>
  <c r="I17" i="18" s="1"/>
  <c r="F16" i="18"/>
  <c r="F15" i="18"/>
  <c r="K15" i="18" s="1"/>
  <c r="F14" i="18"/>
  <c r="F13" i="18"/>
  <c r="F12" i="18"/>
  <c r="F11" i="18"/>
  <c r="F10" i="18"/>
  <c r="M10" i="18" s="1"/>
  <c r="F9" i="18"/>
  <c r="F8" i="18"/>
  <c r="M425" i="18" l="1"/>
  <c r="T425" i="18"/>
  <c r="K432" i="18"/>
  <c r="T432" i="18"/>
  <c r="M448" i="18"/>
  <c r="V222" i="18"/>
  <c r="K237" i="18"/>
  <c r="M271" i="18"/>
  <c r="K311" i="18"/>
  <c r="K344" i="18"/>
  <c r="K401" i="18"/>
  <c r="T401" i="18"/>
  <c r="I447" i="18"/>
  <c r="J447" i="18" s="1"/>
  <c r="M455" i="18"/>
  <c r="K402" i="18"/>
  <c r="T402" i="18"/>
  <c r="I192" i="18"/>
  <c r="J192" i="18" s="1"/>
  <c r="K239" i="18"/>
  <c r="K270" i="18"/>
  <c r="M295" i="18"/>
  <c r="I314" i="18"/>
  <c r="K346" i="18"/>
  <c r="M374" i="18"/>
  <c r="M381" i="18"/>
  <c r="O433" i="18"/>
  <c r="T426" i="18"/>
  <c r="I457" i="18"/>
  <c r="J457" i="18" s="1"/>
  <c r="K294" i="18"/>
  <c r="M193" i="18"/>
  <c r="K210" i="18"/>
  <c r="K248" i="18"/>
  <c r="K249" i="18" s="1"/>
  <c r="T248" i="18"/>
  <c r="K287" i="18"/>
  <c r="M306" i="18"/>
  <c r="K366" i="18"/>
  <c r="O404" i="18"/>
  <c r="T404" i="18"/>
  <c r="M412" i="18"/>
  <c r="T412" i="18"/>
  <c r="K442" i="18"/>
  <c r="K466" i="18"/>
  <c r="K474" i="18"/>
  <c r="K238" i="18"/>
  <c r="I345" i="18"/>
  <c r="I194" i="18"/>
  <c r="J194" i="18" s="1"/>
  <c r="I242" i="18"/>
  <c r="J242" i="18" s="1"/>
  <c r="M257" i="18"/>
  <c r="T257" i="18"/>
  <c r="I264" i="18"/>
  <c r="J264" i="18" s="1"/>
  <c r="K279" i="18"/>
  <c r="K288" i="18"/>
  <c r="K316" i="18"/>
  <c r="K348" i="18"/>
  <c r="K355" i="18"/>
  <c r="M383" i="18"/>
  <c r="I443" i="18"/>
  <c r="I451" i="18"/>
  <c r="J451" i="18" s="1"/>
  <c r="K459" i="18"/>
  <c r="M467" i="18"/>
  <c r="M475" i="18"/>
  <c r="M195" i="18"/>
  <c r="I201" i="18"/>
  <c r="J201" i="18" s="1"/>
  <c r="T201" i="18"/>
  <c r="I212" i="18"/>
  <c r="T258" i="18"/>
  <c r="K289" i="18"/>
  <c r="I308" i="18"/>
  <c r="K368" i="18"/>
  <c r="K421" i="18"/>
  <c r="T421" i="18"/>
  <c r="K452" i="18"/>
  <c r="M468" i="18"/>
  <c r="I476" i="18"/>
  <c r="J476" i="18" s="1"/>
  <c r="M191" i="18"/>
  <c r="K231" i="18"/>
  <c r="T231" i="18"/>
  <c r="V231" i="18" s="1"/>
  <c r="M189" i="18"/>
  <c r="I196" i="18"/>
  <c r="J196" i="18" s="1"/>
  <c r="I213" i="18"/>
  <c r="J213" i="18" s="1"/>
  <c r="I266" i="18"/>
  <c r="J266" i="18" s="1"/>
  <c r="M281" i="18"/>
  <c r="K290" i="18"/>
  <c r="M309" i="18"/>
  <c r="I341" i="18"/>
  <c r="M392" i="18"/>
  <c r="M453" i="18"/>
  <c r="M477" i="18"/>
  <c r="K313" i="18"/>
  <c r="I456" i="18"/>
  <c r="K190" i="18"/>
  <c r="M197" i="18"/>
  <c r="O221" i="18"/>
  <c r="T221" i="18"/>
  <c r="K229" i="18"/>
  <c r="T229" i="18"/>
  <c r="M291" i="18"/>
  <c r="M320" i="18"/>
  <c r="K335" i="18"/>
  <c r="K370" i="18"/>
  <c r="M386" i="18"/>
  <c r="K394" i="18"/>
  <c r="K400" i="18"/>
  <c r="T400" i="18"/>
  <c r="M446" i="18"/>
  <c r="M454" i="18"/>
  <c r="M146" i="18"/>
  <c r="M147" i="18"/>
  <c r="K152" i="18"/>
  <c r="I131" i="18"/>
  <c r="J131" i="18" s="1"/>
  <c r="K163" i="18"/>
  <c r="K171" i="18"/>
  <c r="T171" i="18"/>
  <c r="I132" i="18"/>
  <c r="J132" i="18" s="1"/>
  <c r="M164" i="18"/>
  <c r="K142" i="18"/>
  <c r="K160" i="18"/>
  <c r="K133" i="18"/>
  <c r="O173" i="18"/>
  <c r="T173" i="18"/>
  <c r="I180" i="18"/>
  <c r="J180" i="18" s="1"/>
  <c r="T180" i="18"/>
  <c r="I159" i="18"/>
  <c r="K145" i="18"/>
  <c r="K158" i="18"/>
  <c r="I71" i="18"/>
  <c r="I75" i="18"/>
  <c r="K39" i="18"/>
  <c r="I73" i="18"/>
  <c r="J73" i="18" s="1"/>
  <c r="M83" i="18"/>
  <c r="M40" i="18"/>
  <c r="M81" i="18"/>
  <c r="M24" i="18"/>
  <c r="M42" i="18"/>
  <c r="M49" i="18"/>
  <c r="K85" i="18"/>
  <c r="K99" i="18"/>
  <c r="T99" i="18"/>
  <c r="M78" i="18"/>
  <c r="M51" i="18"/>
  <c r="M107" i="18"/>
  <c r="K114" i="18"/>
  <c r="T114" i="18"/>
  <c r="V114" i="18" s="1"/>
  <c r="I120" i="18"/>
  <c r="J120" i="18" s="1"/>
  <c r="M122" i="18"/>
  <c r="K27" i="18"/>
  <c r="K115" i="18"/>
  <c r="T115" i="18"/>
  <c r="K301" i="18"/>
  <c r="I302" i="18"/>
  <c r="J302" i="18" s="1"/>
  <c r="K302" i="18"/>
  <c r="M302" i="18"/>
  <c r="I478" i="18"/>
  <c r="J478" i="18" s="1"/>
  <c r="I479" i="18"/>
  <c r="J479" i="18" s="1"/>
  <c r="K479" i="18"/>
  <c r="M479" i="18"/>
  <c r="O256" i="18"/>
  <c r="M113" i="18"/>
  <c r="M92" i="18"/>
  <c r="M91" i="18"/>
  <c r="K98" i="18"/>
  <c r="I289" i="18"/>
  <c r="J289" i="18" s="1"/>
  <c r="L289" i="18" s="1"/>
  <c r="M99" i="18"/>
  <c r="M279" i="18"/>
  <c r="M335" i="18"/>
  <c r="K180" i="18"/>
  <c r="I193" i="18"/>
  <c r="J193" i="18" s="1"/>
  <c r="K303" i="18"/>
  <c r="I366" i="18"/>
  <c r="J366" i="18" s="1"/>
  <c r="L366" i="18" s="1"/>
  <c r="K13" i="18"/>
  <c r="F100" i="18"/>
  <c r="M131" i="18"/>
  <c r="I163" i="18"/>
  <c r="J163" i="18" s="1"/>
  <c r="L163" i="18" s="1"/>
  <c r="M237" i="18"/>
  <c r="K381" i="18"/>
  <c r="M13" i="18"/>
  <c r="I98" i="18"/>
  <c r="J98" i="18" s="1"/>
  <c r="I455" i="18"/>
  <c r="J455" i="18" s="1"/>
  <c r="O171" i="18"/>
  <c r="K451" i="18"/>
  <c r="K456" i="18"/>
  <c r="I477" i="18"/>
  <c r="J477" i="18" s="1"/>
  <c r="M289" i="18"/>
  <c r="K445" i="18"/>
  <c r="M451" i="18"/>
  <c r="M456" i="18"/>
  <c r="I420" i="18"/>
  <c r="J420" i="18" s="1"/>
  <c r="K440" i="18"/>
  <c r="M445" i="18"/>
  <c r="K448" i="18"/>
  <c r="I453" i="18"/>
  <c r="J453" i="18" s="1"/>
  <c r="I91" i="18"/>
  <c r="J91" i="18" s="1"/>
  <c r="I301" i="18"/>
  <c r="J301" i="18" s="1"/>
  <c r="L301" i="18" s="1"/>
  <c r="M311" i="18"/>
  <c r="K75" i="18"/>
  <c r="K91" i="18"/>
  <c r="K192" i="18"/>
  <c r="L192" i="18" s="1"/>
  <c r="M301" i="18"/>
  <c r="K320" i="18"/>
  <c r="M355" i="18"/>
  <c r="M145" i="18"/>
  <c r="I239" i="18"/>
  <c r="J239" i="18" s="1"/>
  <c r="L239" i="18" s="1"/>
  <c r="M11" i="18"/>
  <c r="I114" i="18"/>
  <c r="J114" i="18" s="1"/>
  <c r="I197" i="18"/>
  <c r="J197" i="18" s="1"/>
  <c r="M201" i="18"/>
  <c r="M210" i="18"/>
  <c r="I384" i="18"/>
  <c r="J384" i="18" s="1"/>
  <c r="K453" i="18"/>
  <c r="O91" i="18"/>
  <c r="M114" i="18"/>
  <c r="I124" i="18"/>
  <c r="J124" i="18" s="1"/>
  <c r="M231" i="18"/>
  <c r="I368" i="18"/>
  <c r="J368" i="18" s="1"/>
  <c r="L368" i="18" s="1"/>
  <c r="K384" i="18"/>
  <c r="M402" i="18"/>
  <c r="K446" i="18"/>
  <c r="M457" i="18"/>
  <c r="I190" i="18"/>
  <c r="J190" i="18" s="1"/>
  <c r="J345" i="18"/>
  <c r="M384" i="18"/>
  <c r="I191" i="18"/>
  <c r="J191" i="18" s="1"/>
  <c r="I271" i="18"/>
  <c r="J271" i="18" s="1"/>
  <c r="I472" i="18"/>
  <c r="J472" i="18" s="1"/>
  <c r="O114" i="18"/>
  <c r="I30" i="18"/>
  <c r="J30" i="18" s="1"/>
  <c r="I72" i="18"/>
  <c r="J72" i="18" s="1"/>
  <c r="K120" i="18"/>
  <c r="M9" i="18"/>
  <c r="M98" i="18"/>
  <c r="M190" i="18"/>
  <c r="I303" i="18"/>
  <c r="J303" i="18" s="1"/>
  <c r="I309" i="18"/>
  <c r="J309" i="18" s="1"/>
  <c r="I412" i="18"/>
  <c r="J412" i="18" s="1"/>
  <c r="I445" i="18"/>
  <c r="J445" i="18" s="1"/>
  <c r="K447" i="18"/>
  <c r="L447" i="18" s="1"/>
  <c r="I467" i="18"/>
  <c r="J467" i="18" s="1"/>
  <c r="K472" i="18"/>
  <c r="G483" i="18"/>
  <c r="I475" i="18"/>
  <c r="J475" i="18" s="1"/>
  <c r="M472" i="18"/>
  <c r="K478" i="18"/>
  <c r="M478" i="18"/>
  <c r="K476" i="18"/>
  <c r="L476" i="18" s="1"/>
  <c r="I473" i="18"/>
  <c r="J473" i="18" s="1"/>
  <c r="M476" i="18"/>
  <c r="M473" i="18"/>
  <c r="I470" i="18"/>
  <c r="J470" i="18" s="1"/>
  <c r="K470" i="18"/>
  <c r="M470" i="18"/>
  <c r="K467" i="18"/>
  <c r="I468" i="18"/>
  <c r="J468" i="18" s="1"/>
  <c r="K468" i="18"/>
  <c r="I466" i="18"/>
  <c r="J466" i="18" s="1"/>
  <c r="L466" i="18" s="1"/>
  <c r="K457" i="18"/>
  <c r="L457" i="18" s="1"/>
  <c r="I454" i="18"/>
  <c r="J454" i="18" s="1"/>
  <c r="K454" i="18"/>
  <c r="I452" i="18"/>
  <c r="J452" i="18" s="1"/>
  <c r="L452" i="18" s="1"/>
  <c r="M447" i="18"/>
  <c r="K449" i="18"/>
  <c r="I449" i="18"/>
  <c r="J449" i="18" s="1"/>
  <c r="M449" i="18"/>
  <c r="I448" i="18"/>
  <c r="J448" i="18" s="1"/>
  <c r="M441" i="18"/>
  <c r="F481" i="18"/>
  <c r="I439" i="18"/>
  <c r="J439" i="18" s="1"/>
  <c r="K439" i="18"/>
  <c r="M439" i="18"/>
  <c r="F434" i="18"/>
  <c r="I432" i="18"/>
  <c r="J432" i="18" s="1"/>
  <c r="L432" i="18" s="1"/>
  <c r="M432" i="18"/>
  <c r="I433" i="18"/>
  <c r="J433" i="18" s="1"/>
  <c r="K433" i="18"/>
  <c r="M433" i="18"/>
  <c r="O432" i="18"/>
  <c r="O434" i="18" s="1"/>
  <c r="O426" i="18"/>
  <c r="K412" i="18"/>
  <c r="F415" i="18"/>
  <c r="O400" i="18"/>
  <c r="O402" i="18"/>
  <c r="I401" i="18"/>
  <c r="J401" i="18" s="1"/>
  <c r="L401" i="18" s="1"/>
  <c r="I404" i="18"/>
  <c r="J404" i="18" s="1"/>
  <c r="K404" i="18"/>
  <c r="I402" i="18"/>
  <c r="M404" i="18"/>
  <c r="M400" i="18"/>
  <c r="I400" i="18"/>
  <c r="J400" i="18" s="1"/>
  <c r="L400" i="18" s="1"/>
  <c r="I394" i="18"/>
  <c r="J394" i="18" s="1"/>
  <c r="L394" i="18" s="1"/>
  <c r="F395" i="18"/>
  <c r="K386" i="18"/>
  <c r="K383" i="18"/>
  <c r="I381" i="18"/>
  <c r="J381" i="18" s="1"/>
  <c r="I374" i="18"/>
  <c r="J374" i="18" s="1"/>
  <c r="K374" i="18"/>
  <c r="I370" i="18"/>
  <c r="J370" i="18" s="1"/>
  <c r="L370" i="18" s="1"/>
  <c r="M344" i="18"/>
  <c r="I348" i="18"/>
  <c r="J348" i="18" s="1"/>
  <c r="L348" i="18" s="1"/>
  <c r="M348" i="18"/>
  <c r="I346" i="18"/>
  <c r="J346" i="18" s="1"/>
  <c r="L346" i="18" s="1"/>
  <c r="I344" i="18"/>
  <c r="J344" i="18" s="1"/>
  <c r="L344" i="18" s="1"/>
  <c r="M346" i="18"/>
  <c r="F336" i="18"/>
  <c r="I334" i="18"/>
  <c r="J334" i="18" s="1"/>
  <c r="K334" i="18"/>
  <c r="M333" i="18"/>
  <c r="M316" i="18"/>
  <c r="M313" i="18"/>
  <c r="I313" i="18"/>
  <c r="J313" i="18" s="1"/>
  <c r="L313" i="18" s="1"/>
  <c r="I306" i="18"/>
  <c r="J306" i="18" s="1"/>
  <c r="I310" i="18"/>
  <c r="J310" i="18" s="1"/>
  <c r="M303" i="18"/>
  <c r="K306" i="18"/>
  <c r="M304" i="18"/>
  <c r="I311" i="18"/>
  <c r="J311" i="18" s="1"/>
  <c r="K309" i="18"/>
  <c r="M307" i="18"/>
  <c r="I295" i="18"/>
  <c r="J295" i="18" s="1"/>
  <c r="K295" i="18"/>
  <c r="I293" i="18"/>
  <c r="J293" i="18" s="1"/>
  <c r="I294" i="18"/>
  <c r="J294" i="18" s="1"/>
  <c r="L294" i="18" s="1"/>
  <c r="M294" i="18"/>
  <c r="K293" i="18"/>
  <c r="M293" i="18"/>
  <c r="I291" i="18"/>
  <c r="J291" i="18" s="1"/>
  <c r="K291" i="18"/>
  <c r="I288" i="18"/>
  <c r="J288" i="18" s="1"/>
  <c r="M288" i="18"/>
  <c r="I290" i="18"/>
  <c r="J290" i="18" s="1"/>
  <c r="L290" i="18" s="1"/>
  <c r="M290" i="18"/>
  <c r="I285" i="18"/>
  <c r="J285" i="18" s="1"/>
  <c r="K285" i="18"/>
  <c r="M285" i="18"/>
  <c r="I287" i="18"/>
  <c r="J287" i="18" s="1"/>
  <c r="L287" i="18" s="1"/>
  <c r="I283" i="18"/>
  <c r="J283" i="18" s="1"/>
  <c r="K283" i="18"/>
  <c r="M283" i="18"/>
  <c r="I281" i="18"/>
  <c r="J281" i="18" s="1"/>
  <c r="K281" i="18"/>
  <c r="I277" i="18"/>
  <c r="J277" i="18" s="1"/>
  <c r="K277" i="18"/>
  <c r="M277" i="18"/>
  <c r="M266" i="18"/>
  <c r="K271" i="18"/>
  <c r="I268" i="18"/>
  <c r="J268" i="18" s="1"/>
  <c r="K268" i="18"/>
  <c r="M268" i="18"/>
  <c r="K266" i="18"/>
  <c r="L266" i="18" s="1"/>
  <c r="K264" i="18"/>
  <c r="L264" i="18" s="1"/>
  <c r="M264" i="18"/>
  <c r="K257" i="18"/>
  <c r="O257" i="18"/>
  <c r="I257" i="18"/>
  <c r="J257" i="18" s="1"/>
  <c r="I248" i="18"/>
  <c r="I249" i="18" s="1"/>
  <c r="M248" i="18"/>
  <c r="M249" i="18" s="1"/>
  <c r="F249" i="18"/>
  <c r="K242" i="18"/>
  <c r="M242" i="18"/>
  <c r="M239" i="18"/>
  <c r="I238" i="18"/>
  <c r="J238" i="18" s="1"/>
  <c r="L238" i="18" s="1"/>
  <c r="O248" i="18"/>
  <c r="O249" i="18" s="1"/>
  <c r="I237" i="18"/>
  <c r="J237" i="18" s="1"/>
  <c r="L237" i="18" s="1"/>
  <c r="M229" i="18"/>
  <c r="I221" i="18"/>
  <c r="J221" i="18" s="1"/>
  <c r="K221" i="18"/>
  <c r="M221" i="18"/>
  <c r="M212" i="18"/>
  <c r="K208" i="18"/>
  <c r="M208" i="18"/>
  <c r="K206" i="18"/>
  <c r="M206" i="18"/>
  <c r="K201" i="18"/>
  <c r="L201" i="18" s="1"/>
  <c r="F202" i="18"/>
  <c r="M194" i="18"/>
  <c r="M192" i="18"/>
  <c r="I195" i="18"/>
  <c r="J195" i="18" s="1"/>
  <c r="K196" i="18"/>
  <c r="L196" i="18" s="1"/>
  <c r="M196" i="18"/>
  <c r="K194" i="18"/>
  <c r="L194" i="18" s="1"/>
  <c r="I189" i="18"/>
  <c r="J189" i="18" s="1"/>
  <c r="M180" i="18"/>
  <c r="O180" i="18"/>
  <c r="F183" i="18"/>
  <c r="I173" i="18"/>
  <c r="K173" i="18"/>
  <c r="M173" i="18"/>
  <c r="M171" i="18"/>
  <c r="I162" i="18"/>
  <c r="J162" i="18" s="1"/>
  <c r="K162" i="18"/>
  <c r="M162" i="18"/>
  <c r="M160" i="18"/>
  <c r="M158" i="18"/>
  <c r="I152" i="18"/>
  <c r="J152" i="18" s="1"/>
  <c r="L152" i="18" s="1"/>
  <c r="I142" i="18"/>
  <c r="J142" i="18" s="1"/>
  <c r="L142" i="18" s="1"/>
  <c r="K148" i="18"/>
  <c r="I146" i="18"/>
  <c r="J146" i="18" s="1"/>
  <c r="M148" i="18"/>
  <c r="K146" i="18"/>
  <c r="I147" i="18"/>
  <c r="J147" i="18" s="1"/>
  <c r="I140" i="18"/>
  <c r="J140" i="18" s="1"/>
  <c r="K140" i="18"/>
  <c r="M140" i="18"/>
  <c r="K131" i="18"/>
  <c r="M133" i="18"/>
  <c r="I133" i="18"/>
  <c r="J133" i="18" s="1"/>
  <c r="L133" i="18" s="1"/>
  <c r="I123" i="18"/>
  <c r="J123" i="18" s="1"/>
  <c r="K124" i="18"/>
  <c r="I122" i="18"/>
  <c r="J122" i="18" s="1"/>
  <c r="K122" i="18"/>
  <c r="O113" i="18"/>
  <c r="M120" i="18"/>
  <c r="K113" i="18"/>
  <c r="I115" i="18"/>
  <c r="J115" i="18" s="1"/>
  <c r="L115" i="18" s="1"/>
  <c r="I107" i="18"/>
  <c r="J107" i="18" s="1"/>
  <c r="K107" i="18"/>
  <c r="F108" i="18"/>
  <c r="M85" i="18"/>
  <c r="I80" i="18"/>
  <c r="J80" i="18" s="1"/>
  <c r="I82" i="18"/>
  <c r="J82" i="18" s="1"/>
  <c r="K82" i="18"/>
  <c r="K80" i="18"/>
  <c r="M82" i="18"/>
  <c r="M80" i="18"/>
  <c r="I78" i="18"/>
  <c r="J78" i="18" s="1"/>
  <c r="K78" i="18"/>
  <c r="I74" i="18"/>
  <c r="K74" i="18"/>
  <c r="M74" i="18"/>
  <c r="M75" i="18"/>
  <c r="K72" i="18"/>
  <c r="M72" i="18"/>
  <c r="F86" i="18"/>
  <c r="K62" i="18"/>
  <c r="M62" i="18"/>
  <c r="I62" i="18"/>
  <c r="J62" i="18" s="1"/>
  <c r="K51" i="18"/>
  <c r="K49" i="18"/>
  <c r="I42" i="18"/>
  <c r="J42" i="18" s="1"/>
  <c r="I40" i="18"/>
  <c r="J40" i="18" s="1"/>
  <c r="I38" i="18"/>
  <c r="J38" i="18" s="1"/>
  <c r="K30" i="18"/>
  <c r="M30" i="18"/>
  <c r="I26" i="18"/>
  <c r="J26" i="18" s="1"/>
  <c r="M27" i="18"/>
  <c r="K26" i="18"/>
  <c r="M26" i="18"/>
  <c r="I27" i="18"/>
  <c r="J27" i="18" s="1"/>
  <c r="I24" i="18"/>
  <c r="J24" i="18" s="1"/>
  <c r="K17" i="18"/>
  <c r="M17" i="18"/>
  <c r="I16" i="18"/>
  <c r="J16" i="18" s="1"/>
  <c r="K16" i="18"/>
  <c r="M16" i="18"/>
  <c r="M15" i="18"/>
  <c r="I14" i="18"/>
  <c r="J14" i="18" s="1"/>
  <c r="K14" i="18"/>
  <c r="M14" i="18"/>
  <c r="I12" i="18"/>
  <c r="J12" i="18" s="1"/>
  <c r="K12" i="18"/>
  <c r="M12" i="18"/>
  <c r="I13" i="18"/>
  <c r="J13" i="18" s="1"/>
  <c r="K11" i="18"/>
  <c r="I10" i="18"/>
  <c r="J10" i="18" s="1"/>
  <c r="K10" i="18"/>
  <c r="F19" i="18"/>
  <c r="I9" i="18"/>
  <c r="J9" i="18" s="1"/>
  <c r="K9" i="18"/>
  <c r="I8" i="18"/>
  <c r="J8" i="18" s="1"/>
  <c r="K8" i="18"/>
  <c r="M8" i="18"/>
  <c r="M442" i="18"/>
  <c r="M474" i="18"/>
  <c r="H481" i="18"/>
  <c r="M50" i="18"/>
  <c r="K50" i="18"/>
  <c r="F54" i="18"/>
  <c r="I50" i="18"/>
  <c r="J50" i="18" s="1"/>
  <c r="M181" i="18"/>
  <c r="M458" i="18"/>
  <c r="K458" i="18"/>
  <c r="I458" i="18"/>
  <c r="J458" i="18" s="1"/>
  <c r="M52" i="18"/>
  <c r="K52" i="18"/>
  <c r="F116" i="18"/>
  <c r="I113" i="18"/>
  <c r="J113" i="18" s="1"/>
  <c r="I52" i="18"/>
  <c r="J52" i="18" s="1"/>
  <c r="M134" i="18"/>
  <c r="K134" i="18"/>
  <c r="I134" i="18"/>
  <c r="J134" i="18" s="1"/>
  <c r="M64" i="18"/>
  <c r="K64" i="18"/>
  <c r="I64" i="18"/>
  <c r="J64" i="18" s="1"/>
  <c r="I39" i="18"/>
  <c r="J39" i="18" s="1"/>
  <c r="M258" i="18"/>
  <c r="K258" i="18"/>
  <c r="O258" i="18"/>
  <c r="I258" i="18"/>
  <c r="J258" i="18" s="1"/>
  <c r="M121" i="18"/>
  <c r="K121" i="18"/>
  <c r="F125" i="18"/>
  <c r="M130" i="18"/>
  <c r="F135" i="18"/>
  <c r="K130" i="18"/>
  <c r="I423" i="18"/>
  <c r="J423" i="18" s="1"/>
  <c r="O423" i="18"/>
  <c r="M423" i="18"/>
  <c r="K423" i="18"/>
  <c r="K181" i="18"/>
  <c r="I181" i="18"/>
  <c r="J181" i="18" s="1"/>
  <c r="O181" i="18"/>
  <c r="O230" i="18"/>
  <c r="I227" i="18"/>
  <c r="M226" i="18"/>
  <c r="M230" i="18"/>
  <c r="K226" i="18"/>
  <c r="K230" i="18"/>
  <c r="O227" i="18"/>
  <c r="I226" i="18"/>
  <c r="J226" i="18" s="1"/>
  <c r="I230" i="18"/>
  <c r="J230" i="18" s="1"/>
  <c r="O226" i="18"/>
  <c r="M227" i="18"/>
  <c r="K227" i="18"/>
  <c r="L227" i="18" s="1"/>
  <c r="F31" i="18"/>
  <c r="I11" i="18"/>
  <c r="J11" i="18" s="1"/>
  <c r="I15" i="18"/>
  <c r="J15" i="18" s="1"/>
  <c r="L15" i="18" s="1"/>
  <c r="J17" i="18"/>
  <c r="M39" i="18"/>
  <c r="J53" i="18"/>
  <c r="L53" i="18" s="1"/>
  <c r="N53" i="18" s="1"/>
  <c r="M71" i="18"/>
  <c r="K71" i="18"/>
  <c r="J71" i="18"/>
  <c r="K79" i="18"/>
  <c r="I79" i="18"/>
  <c r="J79" i="18" s="1"/>
  <c r="M79" i="18"/>
  <c r="K81" i="18"/>
  <c r="I81" i="18"/>
  <c r="J81" i="18" s="1"/>
  <c r="I121" i="18"/>
  <c r="J121" i="18" s="1"/>
  <c r="I130" i="18"/>
  <c r="J130" i="18" s="1"/>
  <c r="M209" i="18"/>
  <c r="K209" i="18"/>
  <c r="I209" i="18"/>
  <c r="J209" i="18" s="1"/>
  <c r="I214" i="18"/>
  <c r="J214" i="18" s="1"/>
  <c r="M214" i="18"/>
  <c r="K214" i="18"/>
  <c r="F44" i="18"/>
  <c r="I51" i="18"/>
  <c r="J51" i="18" s="1"/>
  <c r="M73" i="18"/>
  <c r="K73" i="18"/>
  <c r="L73" i="18" s="1"/>
  <c r="K83" i="18"/>
  <c r="I83" i="18"/>
  <c r="J83" i="18" s="1"/>
  <c r="K92" i="18"/>
  <c r="I92" i="18"/>
  <c r="M123" i="18"/>
  <c r="K123" i="18"/>
  <c r="M132" i="18"/>
  <c r="K132" i="18"/>
  <c r="L132" i="18" s="1"/>
  <c r="M142" i="18"/>
  <c r="M152" i="18"/>
  <c r="F232" i="18"/>
  <c r="M241" i="18"/>
  <c r="K241" i="18"/>
  <c r="I241" i="18"/>
  <c r="J241" i="18" s="1"/>
  <c r="F243" i="18"/>
  <c r="M282" i="18"/>
  <c r="K282" i="18"/>
  <c r="I282" i="18"/>
  <c r="J282" i="18" s="1"/>
  <c r="K24" i="18"/>
  <c r="K38" i="18"/>
  <c r="K40" i="18"/>
  <c r="K42" i="18"/>
  <c r="O92" i="18"/>
  <c r="M124" i="18"/>
  <c r="M159" i="18"/>
  <c r="J159" i="18"/>
  <c r="K164" i="18"/>
  <c r="I164" i="18"/>
  <c r="J164" i="18" s="1"/>
  <c r="F166" i="18"/>
  <c r="M278" i="18"/>
  <c r="K278" i="18"/>
  <c r="I278" i="18"/>
  <c r="J278" i="18" s="1"/>
  <c r="I106" i="18"/>
  <c r="J106" i="18" s="1"/>
  <c r="M105" i="18"/>
  <c r="K105" i="18"/>
  <c r="K106" i="18"/>
  <c r="K141" i="18"/>
  <c r="I141" i="18"/>
  <c r="J141" i="18" s="1"/>
  <c r="M211" i="18"/>
  <c r="K211" i="18"/>
  <c r="I211" i="18"/>
  <c r="J211" i="18" s="1"/>
  <c r="M373" i="18"/>
  <c r="K373" i="18"/>
  <c r="I373" i="18"/>
  <c r="J373" i="18" s="1"/>
  <c r="F375" i="18"/>
  <c r="M38" i="18"/>
  <c r="F66" i="18"/>
  <c r="I105" i="18"/>
  <c r="M141" i="18"/>
  <c r="F153" i="18"/>
  <c r="K159" i="18"/>
  <c r="M207" i="18"/>
  <c r="K207" i="18"/>
  <c r="I207" i="18"/>
  <c r="J207" i="18" s="1"/>
  <c r="M215" i="18"/>
  <c r="K215" i="18"/>
  <c r="M270" i="18"/>
  <c r="O228" i="18"/>
  <c r="M228" i="18"/>
  <c r="K228" i="18"/>
  <c r="I228" i="18"/>
  <c r="J228" i="18" s="1"/>
  <c r="M319" i="18"/>
  <c r="K319" i="18"/>
  <c r="I319" i="18"/>
  <c r="J319" i="18" s="1"/>
  <c r="I49" i="18"/>
  <c r="J49" i="18" s="1"/>
  <c r="F93" i="18"/>
  <c r="M106" i="18"/>
  <c r="O115" i="18"/>
  <c r="M115" i="18"/>
  <c r="M163" i="18"/>
  <c r="F216" i="18"/>
  <c r="I215" i="18"/>
  <c r="J215" i="18" s="1"/>
  <c r="M284" i="18"/>
  <c r="K284" i="18"/>
  <c r="I284" i="18"/>
  <c r="J284" i="18" s="1"/>
  <c r="M265" i="18"/>
  <c r="K265" i="18"/>
  <c r="F272" i="18"/>
  <c r="I265" i="18"/>
  <c r="J265" i="18" s="1"/>
  <c r="M317" i="18"/>
  <c r="K317" i="18"/>
  <c r="M343" i="18"/>
  <c r="K343" i="18"/>
  <c r="I343" i="18"/>
  <c r="J343" i="18" s="1"/>
  <c r="M347" i="18"/>
  <c r="K347" i="18"/>
  <c r="I347" i="18"/>
  <c r="J347" i="18" s="1"/>
  <c r="M300" i="18"/>
  <c r="K300" i="18"/>
  <c r="I317" i="18"/>
  <c r="J317" i="18" s="1"/>
  <c r="K461" i="18"/>
  <c r="I461" i="18"/>
  <c r="J461" i="18" s="1"/>
  <c r="M461" i="18"/>
  <c r="I85" i="18"/>
  <c r="J85" i="18" s="1"/>
  <c r="L85" i="18" s="1"/>
  <c r="I145" i="18"/>
  <c r="J145" i="18" s="1"/>
  <c r="L145" i="18" s="1"/>
  <c r="K147" i="18"/>
  <c r="I158" i="18"/>
  <c r="J158" i="18" s="1"/>
  <c r="L158" i="18" s="1"/>
  <c r="I160" i="18"/>
  <c r="J160" i="18" s="1"/>
  <c r="I171" i="18"/>
  <c r="J171" i="18" s="1"/>
  <c r="K189" i="18"/>
  <c r="K191" i="18"/>
  <c r="K193" i="18"/>
  <c r="K195" i="18"/>
  <c r="K197" i="18"/>
  <c r="F198" i="18"/>
  <c r="O201" i="18"/>
  <c r="M267" i="18"/>
  <c r="K267" i="18"/>
  <c r="I267" i="18"/>
  <c r="J267" i="18" s="1"/>
  <c r="I300" i="18"/>
  <c r="J300" i="18" s="1"/>
  <c r="M341" i="18"/>
  <c r="K341" i="18"/>
  <c r="F349" i="18"/>
  <c r="J341" i="18"/>
  <c r="M356" i="18"/>
  <c r="K356" i="18"/>
  <c r="I356" i="18"/>
  <c r="J356" i="18" s="1"/>
  <c r="F175" i="18"/>
  <c r="I206" i="18"/>
  <c r="J206" i="18" s="1"/>
  <c r="I208" i="18"/>
  <c r="J208" i="18" s="1"/>
  <c r="I210" i="18"/>
  <c r="J210" i="18" s="1"/>
  <c r="L210" i="18" s="1"/>
  <c r="J212" i="18"/>
  <c r="O223" i="18"/>
  <c r="M223" i="18"/>
  <c r="K223" i="18"/>
  <c r="M225" i="18"/>
  <c r="K225" i="18"/>
  <c r="M254" i="18"/>
  <c r="F259" i="18"/>
  <c r="K254" i="18"/>
  <c r="I254" i="18"/>
  <c r="J254" i="18" s="1"/>
  <c r="M256" i="18"/>
  <c r="K256" i="18"/>
  <c r="M269" i="18"/>
  <c r="K269" i="18"/>
  <c r="M354" i="18"/>
  <c r="K354" i="18"/>
  <c r="M360" i="18"/>
  <c r="K360" i="18"/>
  <c r="I360" i="18"/>
  <c r="J360" i="18" s="1"/>
  <c r="J74" i="18"/>
  <c r="I99" i="18"/>
  <c r="J99" i="18" s="1"/>
  <c r="L99" i="18" s="1"/>
  <c r="I148" i="18"/>
  <c r="J148" i="18" s="1"/>
  <c r="J173" i="18"/>
  <c r="K212" i="18"/>
  <c r="M213" i="18"/>
  <c r="K213" i="18"/>
  <c r="L213" i="18" s="1"/>
  <c r="I223" i="18"/>
  <c r="I225" i="18"/>
  <c r="J225" i="18" s="1"/>
  <c r="I256" i="18"/>
  <c r="J256" i="18" s="1"/>
  <c r="I269" i="18"/>
  <c r="J269" i="18" s="1"/>
  <c r="M314" i="18"/>
  <c r="K314" i="18"/>
  <c r="J314" i="18"/>
  <c r="I354" i="18"/>
  <c r="J354" i="18" s="1"/>
  <c r="K369" i="18"/>
  <c r="I369" i="18"/>
  <c r="J369" i="18" s="1"/>
  <c r="M369" i="18"/>
  <c r="K403" i="18"/>
  <c r="I403" i="18"/>
  <c r="J403" i="18" s="1"/>
  <c r="O403" i="18"/>
  <c r="M403" i="18"/>
  <c r="O229" i="18"/>
  <c r="F321" i="18"/>
  <c r="K367" i="18"/>
  <c r="I367" i="18"/>
  <c r="J367" i="18" s="1"/>
  <c r="M450" i="18"/>
  <c r="K450" i="18"/>
  <c r="M464" i="18"/>
  <c r="K464" i="18"/>
  <c r="M238" i="18"/>
  <c r="M305" i="18"/>
  <c r="K305" i="18"/>
  <c r="F328" i="18"/>
  <c r="M326" i="18"/>
  <c r="K365" i="18"/>
  <c r="I365" i="18"/>
  <c r="J365" i="18" s="1"/>
  <c r="I450" i="18"/>
  <c r="J450" i="18" s="1"/>
  <c r="I464" i="18"/>
  <c r="J464" i="18" s="1"/>
  <c r="I229" i="18"/>
  <c r="J229" i="18" s="1"/>
  <c r="J231" i="18"/>
  <c r="L231" i="18" s="1"/>
  <c r="I270" i="18"/>
  <c r="J270" i="18" s="1"/>
  <c r="L270" i="18" s="1"/>
  <c r="I279" i="18"/>
  <c r="J279" i="18" s="1"/>
  <c r="L279" i="18" s="1"/>
  <c r="M287" i="18"/>
  <c r="M308" i="18"/>
  <c r="K308" i="18"/>
  <c r="J308" i="18"/>
  <c r="M310" i="18"/>
  <c r="K310" i="18"/>
  <c r="M367" i="18"/>
  <c r="H321" i="18"/>
  <c r="K304" i="18"/>
  <c r="I304" i="18"/>
  <c r="J304" i="18" s="1"/>
  <c r="I305" i="18"/>
  <c r="J305" i="18" s="1"/>
  <c r="K307" i="18"/>
  <c r="I307" i="18"/>
  <c r="J307" i="18" s="1"/>
  <c r="M345" i="18"/>
  <c r="K345" i="18"/>
  <c r="M365" i="18"/>
  <c r="M444" i="18"/>
  <c r="K444" i="18"/>
  <c r="I444" i="18"/>
  <c r="J444" i="18" s="1"/>
  <c r="F387" i="18"/>
  <c r="K380" i="18"/>
  <c r="I380" i="18"/>
  <c r="J380" i="18" s="1"/>
  <c r="M385" i="18"/>
  <c r="K385" i="18"/>
  <c r="M422" i="18"/>
  <c r="K422" i="18"/>
  <c r="O422" i="18"/>
  <c r="M462" i="18"/>
  <c r="K462" i="18"/>
  <c r="K465" i="18"/>
  <c r="I465" i="18"/>
  <c r="J465" i="18" s="1"/>
  <c r="M465" i="18"/>
  <c r="I333" i="18"/>
  <c r="J333" i="18" s="1"/>
  <c r="M334" i="18"/>
  <c r="I335" i="18"/>
  <c r="J335" i="18" s="1"/>
  <c r="L335" i="18" s="1"/>
  <c r="I385" i="18"/>
  <c r="J385" i="18" s="1"/>
  <c r="L385" i="18" s="1"/>
  <c r="F405" i="18"/>
  <c r="O401" i="18"/>
  <c r="M401" i="18"/>
  <c r="I422" i="18"/>
  <c r="J422" i="18" s="1"/>
  <c r="I462" i="18"/>
  <c r="J462" i="18" s="1"/>
  <c r="I316" i="18"/>
  <c r="J316" i="18" s="1"/>
  <c r="L316" i="18" s="1"/>
  <c r="K363" i="18"/>
  <c r="I363" i="18"/>
  <c r="J363" i="18" s="1"/>
  <c r="M380" i="18"/>
  <c r="M424" i="18"/>
  <c r="K424" i="18"/>
  <c r="O424" i="18"/>
  <c r="I424" i="18"/>
  <c r="J424" i="18" s="1"/>
  <c r="I320" i="18"/>
  <c r="J320" i="18" s="1"/>
  <c r="K333" i="18"/>
  <c r="I355" i="18"/>
  <c r="J355" i="18" s="1"/>
  <c r="M358" i="18"/>
  <c r="K358" i="18"/>
  <c r="M362" i="18"/>
  <c r="K362" i="18"/>
  <c r="M460" i="18"/>
  <c r="K460" i="18"/>
  <c r="I460" i="18"/>
  <c r="J460" i="18" s="1"/>
  <c r="J463" i="18"/>
  <c r="L463" i="18" s="1"/>
  <c r="I358" i="18"/>
  <c r="J358" i="18" s="1"/>
  <c r="I362" i="18"/>
  <c r="J362" i="18" s="1"/>
  <c r="M363" i="18"/>
  <c r="M371" i="18"/>
  <c r="K371" i="18"/>
  <c r="I371" i="18"/>
  <c r="J371" i="18" s="1"/>
  <c r="M394" i="18"/>
  <c r="K471" i="18"/>
  <c r="M471" i="18"/>
  <c r="I471" i="18"/>
  <c r="J471" i="18" s="1"/>
  <c r="M366" i="18"/>
  <c r="M368" i="18"/>
  <c r="M370" i="18"/>
  <c r="O420" i="18"/>
  <c r="M421" i="18"/>
  <c r="I425" i="18"/>
  <c r="J425" i="18" s="1"/>
  <c r="O425" i="18"/>
  <c r="R483" i="18"/>
  <c r="M426" i="18"/>
  <c r="K426" i="18"/>
  <c r="S483" i="18"/>
  <c r="I386" i="18"/>
  <c r="J386" i="18" s="1"/>
  <c r="L386" i="18" s="1"/>
  <c r="M411" i="18"/>
  <c r="K411" i="18"/>
  <c r="K425" i="18"/>
  <c r="I426" i="18"/>
  <c r="J426" i="18" s="1"/>
  <c r="F427" i="18"/>
  <c r="M440" i="18"/>
  <c r="I469" i="18"/>
  <c r="J469" i="18" s="1"/>
  <c r="I383" i="18"/>
  <c r="J383" i="18" s="1"/>
  <c r="L383" i="18" s="1"/>
  <c r="I411" i="18"/>
  <c r="J411" i="18" s="1"/>
  <c r="I440" i="18"/>
  <c r="J440" i="18" s="1"/>
  <c r="I446" i="18"/>
  <c r="J446" i="18" s="1"/>
  <c r="K469" i="18"/>
  <c r="K473" i="18"/>
  <c r="K392" i="18"/>
  <c r="I392" i="18"/>
  <c r="J392" i="18" s="1"/>
  <c r="I421" i="18"/>
  <c r="J421" i="18" s="1"/>
  <c r="L421" i="18" s="1"/>
  <c r="M420" i="18"/>
  <c r="O421" i="18"/>
  <c r="K420" i="18"/>
  <c r="K441" i="18"/>
  <c r="I441" i="18"/>
  <c r="J441" i="18" s="1"/>
  <c r="M452" i="18"/>
  <c r="J456" i="18"/>
  <c r="M466" i="18"/>
  <c r="M469" i="18"/>
  <c r="P483" i="18"/>
  <c r="K455" i="18"/>
  <c r="K475" i="18"/>
  <c r="K477" i="18"/>
  <c r="J402" i="18"/>
  <c r="L402" i="18" s="1"/>
  <c r="Q483" i="18"/>
  <c r="I442" i="18"/>
  <c r="M459" i="18"/>
  <c r="I459" i="18"/>
  <c r="J459" i="18" s="1"/>
  <c r="L459" i="18" s="1"/>
  <c r="I474" i="18"/>
  <c r="J474" i="18" s="1"/>
  <c r="L474" i="18" s="1"/>
  <c r="J75" i="18"/>
  <c r="I326" i="18"/>
  <c r="J326" i="18" s="1"/>
  <c r="K326" i="18"/>
  <c r="M443" i="18"/>
  <c r="J443" i="18"/>
  <c r="K443" i="18"/>
  <c r="L160" i="18" l="1"/>
  <c r="L362" i="18"/>
  <c r="L311" i="18"/>
  <c r="L190" i="18"/>
  <c r="L27" i="18"/>
  <c r="O175" i="18"/>
  <c r="L180" i="18"/>
  <c r="L355" i="18"/>
  <c r="L229" i="18"/>
  <c r="L242" i="18"/>
  <c r="L288" i="18"/>
  <c r="L171" i="18"/>
  <c r="L39" i="18"/>
  <c r="L114" i="18"/>
  <c r="L302" i="18"/>
  <c r="L479" i="18"/>
  <c r="L478" i="18"/>
  <c r="L98" i="18"/>
  <c r="L440" i="18"/>
  <c r="I93" i="18"/>
  <c r="L380" i="18"/>
  <c r="L451" i="18"/>
  <c r="L122" i="18"/>
  <c r="N122" i="18" s="1"/>
  <c r="N171" i="18"/>
  <c r="U171" i="18" s="1"/>
  <c r="V171" i="18" s="1"/>
  <c r="L52" i="18"/>
  <c r="N52" i="18" s="1"/>
  <c r="L74" i="18"/>
  <c r="N74" i="18" s="1"/>
  <c r="L303" i="18"/>
  <c r="L13" i="18"/>
  <c r="L467" i="18"/>
  <c r="N99" i="18"/>
  <c r="L271" i="18"/>
  <c r="L422" i="18"/>
  <c r="N422" i="18" s="1"/>
  <c r="U422" i="18" s="1"/>
  <c r="V422" i="18" s="1"/>
  <c r="L319" i="18"/>
  <c r="O259" i="18"/>
  <c r="L444" i="18"/>
  <c r="J248" i="18"/>
  <c r="J249" i="18" s="1"/>
  <c r="L278" i="18"/>
  <c r="L446" i="18"/>
  <c r="L449" i="18"/>
  <c r="L404" i="18"/>
  <c r="N404" i="18" s="1"/>
  <c r="U404" i="18" s="1"/>
  <c r="V404" i="18" s="1"/>
  <c r="L455" i="18"/>
  <c r="N229" i="18"/>
  <c r="U229" i="18" s="1"/>
  <c r="V229" i="18" s="1"/>
  <c r="L208" i="18"/>
  <c r="L113" i="18"/>
  <c r="N113" i="18" s="1"/>
  <c r="U113" i="18" s="1"/>
  <c r="V113" i="18" s="1"/>
  <c r="M93" i="18"/>
  <c r="L91" i="18"/>
  <c r="L71" i="18"/>
  <c r="N71" i="18" s="1"/>
  <c r="L12" i="18"/>
  <c r="L121" i="18"/>
  <c r="N121" i="18" s="1"/>
  <c r="L453" i="18"/>
  <c r="L412" i="18"/>
  <c r="N412" i="18" s="1"/>
  <c r="U412" i="18" s="1"/>
  <c r="V412" i="18" s="1"/>
  <c r="L30" i="18"/>
  <c r="N30" i="18" s="1"/>
  <c r="L384" i="18"/>
  <c r="L211" i="18"/>
  <c r="L83" i="18"/>
  <c r="N83" i="18" s="1"/>
  <c r="L207" i="18"/>
  <c r="L9" i="18"/>
  <c r="L42" i="18"/>
  <c r="N180" i="18"/>
  <c r="U180" i="18" s="1"/>
  <c r="V180" i="18" s="1"/>
  <c r="L293" i="18"/>
  <c r="L306" i="18"/>
  <c r="L477" i="18"/>
  <c r="L120" i="18"/>
  <c r="N120" i="18" s="1"/>
  <c r="N145" i="18"/>
  <c r="L40" i="18"/>
  <c r="N40" i="18" s="1"/>
  <c r="L10" i="18"/>
  <c r="L14" i="18"/>
  <c r="L162" i="18"/>
  <c r="L454" i="18"/>
  <c r="L433" i="18"/>
  <c r="N433" i="18" s="1"/>
  <c r="U433" i="18" s="1"/>
  <c r="V433" i="18" s="1"/>
  <c r="L320" i="18"/>
  <c r="L345" i="18"/>
  <c r="L381" i="18"/>
  <c r="K93" i="18"/>
  <c r="L123" i="18"/>
  <c r="N123" i="18" s="1"/>
  <c r="J92" i="18"/>
  <c r="L92" i="18" s="1"/>
  <c r="N92" i="18" s="1"/>
  <c r="L75" i="18"/>
  <c r="L426" i="18"/>
  <c r="N426" i="18" s="1"/>
  <c r="U426" i="18" s="1"/>
  <c r="V426" i="18" s="1"/>
  <c r="N85" i="18"/>
  <c r="L456" i="18"/>
  <c r="L424" i="18"/>
  <c r="N424" i="18" s="1"/>
  <c r="U424" i="18" s="1"/>
  <c r="V424" i="18" s="1"/>
  <c r="L360" i="18"/>
  <c r="L141" i="18"/>
  <c r="N141" i="18" s="1"/>
  <c r="L79" i="18"/>
  <c r="N79" i="18" s="1"/>
  <c r="L17" i="18"/>
  <c r="L441" i="18"/>
  <c r="L371" i="18"/>
  <c r="L230" i="18"/>
  <c r="N230" i="18" s="1"/>
  <c r="U230" i="18" s="1"/>
  <c r="V230" i="18" s="1"/>
  <c r="L134" i="18"/>
  <c r="N134" i="18" s="1"/>
  <c r="L420" i="18"/>
  <c r="N420" i="18" s="1"/>
  <c r="U420" i="18" s="1"/>
  <c r="V420" i="18" s="1"/>
  <c r="L403" i="18"/>
  <c r="N403" i="18" s="1"/>
  <c r="U403" i="18" s="1"/>
  <c r="V403" i="18" s="1"/>
  <c r="L356" i="18"/>
  <c r="O93" i="18"/>
  <c r="L241" i="18"/>
  <c r="L62" i="18"/>
  <c r="N62" i="18" s="1"/>
  <c r="L445" i="18"/>
  <c r="L468" i="18"/>
  <c r="L307" i="18"/>
  <c r="L310" i="18"/>
  <c r="L365" i="18"/>
  <c r="L16" i="18"/>
  <c r="I108" i="18"/>
  <c r="N133" i="18"/>
  <c r="L333" i="18"/>
  <c r="L51" i="18"/>
  <c r="N51" i="18" s="1"/>
  <c r="L284" i="18"/>
  <c r="L209" i="18"/>
  <c r="L64" i="18"/>
  <c r="N64" i="18" s="1"/>
  <c r="L458" i="18"/>
  <c r="N27" i="18"/>
  <c r="L439" i="18"/>
  <c r="L470" i="18"/>
  <c r="L206" i="18"/>
  <c r="O183" i="18"/>
  <c r="L140" i="18"/>
  <c r="N140" i="18" s="1"/>
  <c r="L285" i="18"/>
  <c r="L291" i="18"/>
  <c r="L475" i="18"/>
  <c r="L448" i="18"/>
  <c r="L308" i="18"/>
  <c r="L72" i="18"/>
  <c r="N72" i="18" s="1"/>
  <c r="L49" i="18"/>
  <c r="N49" i="18" s="1"/>
  <c r="L107" i="18"/>
  <c r="N107" i="18" s="1"/>
  <c r="L124" i="18"/>
  <c r="L147" i="18"/>
  <c r="N147" i="18" s="1"/>
  <c r="L268" i="18"/>
  <c r="L472" i="18"/>
  <c r="L469" i="18"/>
  <c r="L363" i="18"/>
  <c r="L369" i="18"/>
  <c r="L254" i="18"/>
  <c r="N254" i="18" s="1"/>
  <c r="U254" i="18" s="1"/>
  <c r="V254" i="18" s="1"/>
  <c r="L193" i="18"/>
  <c r="L24" i="18"/>
  <c r="N24" i="18" s="1"/>
  <c r="L82" i="18"/>
  <c r="N82" i="18" s="1"/>
  <c r="N115" i="18"/>
  <c r="U115" i="18" s="1"/>
  <c r="V115" i="18" s="1"/>
  <c r="L462" i="18"/>
  <c r="L256" i="18"/>
  <c r="N256" i="18" s="1"/>
  <c r="U256" i="18" s="1"/>
  <c r="V256" i="18" s="1"/>
  <c r="L148" i="18"/>
  <c r="N148" i="18" s="1"/>
  <c r="L317" i="18"/>
  <c r="L282" i="18"/>
  <c r="L334" i="18"/>
  <c r="N402" i="18"/>
  <c r="U402" i="18" s="1"/>
  <c r="V402" i="18" s="1"/>
  <c r="L358" i="18"/>
  <c r="L465" i="18"/>
  <c r="L464" i="18"/>
  <c r="L354" i="18"/>
  <c r="L131" i="18"/>
  <c r="N131" i="18" s="1"/>
  <c r="L258" i="18"/>
  <c r="N258" i="18" s="1"/>
  <c r="U258" i="18" s="1"/>
  <c r="V258" i="18" s="1"/>
  <c r="N201" i="18"/>
  <c r="L471" i="18"/>
  <c r="L473" i="18"/>
  <c r="L460" i="18"/>
  <c r="O481" i="18"/>
  <c r="L450" i="18"/>
  <c r="K481" i="18"/>
  <c r="M481" i="18"/>
  <c r="N432" i="18"/>
  <c r="U432" i="18" s="1"/>
  <c r="V432" i="18" s="1"/>
  <c r="V434" i="18" s="1"/>
  <c r="L423" i="18"/>
  <c r="N423" i="18" s="1"/>
  <c r="U423" i="18" s="1"/>
  <c r="V423" i="18" s="1"/>
  <c r="L411" i="18"/>
  <c r="N411" i="18" s="1"/>
  <c r="U411" i="18" s="1"/>
  <c r="V411" i="18" s="1"/>
  <c r="N400" i="18"/>
  <c r="U400" i="18" s="1"/>
  <c r="V400" i="18" s="1"/>
  <c r="L374" i="18"/>
  <c r="L373" i="18"/>
  <c r="L341" i="18"/>
  <c r="L314" i="18"/>
  <c r="L309" i="18"/>
  <c r="L300" i="18"/>
  <c r="L295" i="18"/>
  <c r="L283" i="18"/>
  <c r="L281" i="18"/>
  <c r="L277" i="18"/>
  <c r="L267" i="18"/>
  <c r="L257" i="18"/>
  <c r="N257" i="18" s="1"/>
  <c r="U257" i="18" s="1"/>
  <c r="V257" i="18" s="1"/>
  <c r="L228" i="18"/>
  <c r="N228" i="18" s="1"/>
  <c r="U228" i="18" s="1"/>
  <c r="V228" i="18" s="1"/>
  <c r="L226" i="18"/>
  <c r="N226" i="18" s="1"/>
  <c r="U226" i="18" s="1"/>
  <c r="V226" i="18" s="1"/>
  <c r="M232" i="18"/>
  <c r="L221" i="18"/>
  <c r="N221" i="18" s="1"/>
  <c r="U221" i="18" s="1"/>
  <c r="V221" i="18" s="1"/>
  <c r="L215" i="18"/>
  <c r="L214" i="18"/>
  <c r="L191" i="18"/>
  <c r="L181" i="18"/>
  <c r="N181" i="18" s="1"/>
  <c r="U181" i="18" s="1"/>
  <c r="V181" i="18" s="1"/>
  <c r="L173" i="18"/>
  <c r="N173" i="18" s="1"/>
  <c r="U173" i="18" s="1"/>
  <c r="V173" i="18" s="1"/>
  <c r="L164" i="18"/>
  <c r="N152" i="18"/>
  <c r="L146" i="18"/>
  <c r="N146" i="18" s="1"/>
  <c r="L130" i="18"/>
  <c r="N130" i="18" s="1"/>
  <c r="O116" i="18"/>
  <c r="J105" i="18"/>
  <c r="L105" i="18" s="1"/>
  <c r="L80" i="18"/>
  <c r="N80" i="18" s="1"/>
  <c r="L81" i="18"/>
  <c r="N81" i="18" s="1"/>
  <c r="L78" i="18"/>
  <c r="N78" i="18" s="1"/>
  <c r="L50" i="18"/>
  <c r="N50" i="18" s="1"/>
  <c r="N39" i="18"/>
  <c r="L38" i="18"/>
  <c r="N38" i="18" s="1"/>
  <c r="L26" i="18"/>
  <c r="N26" i="18" s="1"/>
  <c r="M19" i="18"/>
  <c r="K19" i="18"/>
  <c r="L11" i="18"/>
  <c r="J442" i="18"/>
  <c r="I481" i="18"/>
  <c r="H483" i="18"/>
  <c r="N421" i="18"/>
  <c r="U421" i="18" s="1"/>
  <c r="V421" i="18" s="1"/>
  <c r="L392" i="18"/>
  <c r="L225" i="18"/>
  <c r="L461" i="18"/>
  <c r="N142" i="18"/>
  <c r="O405" i="18"/>
  <c r="I232" i="18"/>
  <c r="J223" i="18"/>
  <c r="K232" i="18"/>
  <c r="L197" i="18"/>
  <c r="L189" i="18"/>
  <c r="J19" i="18"/>
  <c r="L8" i="18"/>
  <c r="L347" i="18"/>
  <c r="L343" i="18"/>
  <c r="L265" i="18"/>
  <c r="K108" i="18"/>
  <c r="L326" i="18"/>
  <c r="O427" i="18"/>
  <c r="N401" i="18"/>
  <c r="U401" i="18" s="1"/>
  <c r="V401" i="18" s="1"/>
  <c r="L269" i="18"/>
  <c r="L195" i="18"/>
  <c r="M108" i="18"/>
  <c r="L159" i="18"/>
  <c r="O232" i="18"/>
  <c r="N73" i="18"/>
  <c r="F483" i="18"/>
  <c r="L425" i="18"/>
  <c r="N425" i="18" s="1"/>
  <c r="U425" i="18" s="1"/>
  <c r="V425" i="18" s="1"/>
  <c r="L305" i="18"/>
  <c r="L304" i="18"/>
  <c r="L367" i="18"/>
  <c r="L212" i="18"/>
  <c r="L106" i="18"/>
  <c r="N132" i="18"/>
  <c r="I19" i="18"/>
  <c r="L443" i="18"/>
  <c r="V405" i="18" l="1"/>
  <c r="N202" i="18"/>
  <c r="U201" i="18"/>
  <c r="V201" i="18" s="1"/>
  <c r="V202" i="18" s="1"/>
  <c r="V183" i="18"/>
  <c r="V415" i="18"/>
  <c r="V427" i="18"/>
  <c r="V259" i="18"/>
  <c r="V175" i="18"/>
  <c r="N100" i="18"/>
  <c r="U99" i="18"/>
  <c r="V99" i="18" s="1"/>
  <c r="V100" i="18" s="1"/>
  <c r="V116" i="18"/>
  <c r="N175" i="18"/>
  <c r="J93" i="18"/>
  <c r="N434" i="18"/>
  <c r="L248" i="18"/>
  <c r="L249" i="18" s="1"/>
  <c r="L93" i="18"/>
  <c r="N183" i="18"/>
  <c r="N91" i="18"/>
  <c r="N415" i="18"/>
  <c r="N116" i="18"/>
  <c r="J108" i="18"/>
  <c r="N31" i="18"/>
  <c r="N54" i="18"/>
  <c r="T116" i="18"/>
  <c r="T175" i="18"/>
  <c r="L442" i="18"/>
  <c r="J481" i="18"/>
  <c r="N105" i="18"/>
  <c r="L108" i="18"/>
  <c r="N405" i="18"/>
  <c r="U116" i="18"/>
  <c r="L19" i="18"/>
  <c r="T100" i="18"/>
  <c r="N153" i="18"/>
  <c r="N66" i="18"/>
  <c r="L223" i="18"/>
  <c r="J232" i="18"/>
  <c r="N125" i="18"/>
  <c r="N259" i="18"/>
  <c r="N135" i="18"/>
  <c r="O483" i="18"/>
  <c r="N86" i="18"/>
  <c r="N44" i="18"/>
  <c r="N427" i="18"/>
  <c r="N248" i="18" l="1"/>
  <c r="U248" i="18" s="1"/>
  <c r="V248" i="18" s="1"/>
  <c r="V249" i="18" s="1"/>
  <c r="N93" i="18"/>
  <c r="T427" i="18"/>
  <c r="U100" i="18"/>
  <c r="T202" i="18"/>
  <c r="U202" i="18"/>
  <c r="T405" i="18"/>
  <c r="T415" i="18"/>
  <c r="L481" i="18"/>
  <c r="V481" i="18"/>
  <c r="T434" i="18"/>
  <c r="U434" i="18"/>
  <c r="U405" i="18"/>
  <c r="U175" i="18"/>
  <c r="U183" i="18"/>
  <c r="T183" i="18"/>
  <c r="N249" i="18"/>
  <c r="L232" i="18"/>
  <c r="N223" i="18"/>
  <c r="U223" i="18" s="1"/>
  <c r="V223" i="18" s="1"/>
  <c r="V232" i="18" s="1"/>
  <c r="U427" i="18"/>
  <c r="N108" i="18"/>
  <c r="T259" i="18"/>
  <c r="U415" i="18"/>
  <c r="V483" i="18" l="1"/>
  <c r="N481" i="18"/>
  <c r="U259" i="18"/>
  <c r="T249" i="18"/>
  <c r="N232" i="18"/>
  <c r="U249" i="18" l="1"/>
  <c r="U481" i="18"/>
  <c r="T481" i="18"/>
  <c r="N483" i="18"/>
  <c r="U232" i="18"/>
  <c r="T232" i="18"/>
  <c r="U483" i="18" l="1"/>
  <c r="T483" i="18"/>
</calcChain>
</file>

<file path=xl/sharedStrings.xml><?xml version="1.0" encoding="utf-8"?>
<sst xmlns="http://schemas.openxmlformats.org/spreadsheetml/2006/main" count="1448" uniqueCount="427">
  <si>
    <t>MUNICIPIO DE CABO CORRIENTES JALISCO</t>
  </si>
  <si>
    <t>ADMINISTRACION 2024-2027</t>
  </si>
  <si>
    <t>NOMINA DEL PERSONAL ADMINISTRATIVO, OPERATIVO Y SEGURIDAD PUBLICA</t>
  </si>
  <si>
    <t>REGIDORES</t>
  </si>
  <si>
    <t>Nº  EMP.</t>
  </si>
  <si>
    <t>NOMBRE</t>
  </si>
  <si>
    <t>CARGO</t>
  </si>
  <si>
    <t>DT</t>
  </si>
  <si>
    <t>SD</t>
  </si>
  <si>
    <t>SUELDO</t>
  </si>
  <si>
    <t>CANASTA BASICA</t>
  </si>
  <si>
    <t>TIEMPO EXTRA</t>
  </si>
  <si>
    <t>(-) LIMITE INFERIOR</t>
  </si>
  <si>
    <t>BASE</t>
  </si>
  <si>
    <t>(X) TASA</t>
  </si>
  <si>
    <t>RESULTADO</t>
  </si>
  <si>
    <t>(+) CUOTA FIJA</t>
  </si>
  <si>
    <t>ISPT</t>
  </si>
  <si>
    <t>CREDITO AL SALARIO</t>
  </si>
  <si>
    <t>CAJA POPULAR</t>
  </si>
  <si>
    <t>CAJA TALPENSE</t>
  </si>
  <si>
    <t>PENSION ALIMENTICIA</t>
  </si>
  <si>
    <t>ANTICIPO DE SUELDOS</t>
  </si>
  <si>
    <t>MARTHA LETICIA BAÑUELOS CORREA</t>
  </si>
  <si>
    <t xml:space="preserve">REGIDOR </t>
  </si>
  <si>
    <t>CARLOS RODRIGUEZ GONZALEZ</t>
  </si>
  <si>
    <t>MARIO HUMBERTO RODRIGUEZ ROMERO</t>
  </si>
  <si>
    <t>JOSE ANTONIO PALOMERA GARCIA</t>
  </si>
  <si>
    <t>ESMERALDA URRUTIA ROMERO</t>
  </si>
  <si>
    <t>JUAN CARLOS OROZCO DE JESUS</t>
  </si>
  <si>
    <t>DORA MARIA GARCIA ORDOÑEZ</t>
  </si>
  <si>
    <t>LUIS RAMON RODRIGUEZ</t>
  </si>
  <si>
    <t>RAQUEL HERNANDEZ VALDOVINOS</t>
  </si>
  <si>
    <t>SECRETARO TECNICO</t>
  </si>
  <si>
    <t>PLAZA VACANTE</t>
  </si>
  <si>
    <t>SECRETARIA</t>
  </si>
  <si>
    <t xml:space="preserve"> </t>
  </si>
  <si>
    <t>PRESIDENCIA</t>
  </si>
  <si>
    <t>JOAQUIN ROMERO BRAVO</t>
  </si>
  <si>
    <t>PRESIDENTE</t>
  </si>
  <si>
    <t>VACANTE</t>
  </si>
  <si>
    <t>CHOFER DE PRESIDENCIA</t>
  </si>
  <si>
    <t>MARINA ANAYA PAREDES</t>
  </si>
  <si>
    <t>SECRETARIO PARTICULAR A</t>
  </si>
  <si>
    <t>KEVIN URIEL GOMEZ GORDIAN</t>
  </si>
  <si>
    <t>SECRETARIO PARTICULAR B</t>
  </si>
  <si>
    <t>CHOFE ESCOLTA</t>
  </si>
  <si>
    <t>MARIA ELENA URTIZ FLETES</t>
  </si>
  <si>
    <t>ASISTENTE DEL PRESIDENTE</t>
  </si>
  <si>
    <t>SECRETARIA GENERAL</t>
  </si>
  <si>
    <t>SERGIO GARCIA LORENZO</t>
  </si>
  <si>
    <t>SECRETARIO GENERAL</t>
  </si>
  <si>
    <t>NATALIA ZEPEDA GONZALEZ</t>
  </si>
  <si>
    <t>INSTITUTO DE LA MUJER</t>
  </si>
  <si>
    <t>CINDY DANIARY GONZALEZ BETANCOURT</t>
  </si>
  <si>
    <t>JEFA DE ARCHIVO</t>
  </si>
  <si>
    <t>AUXILIAR DE ARCHIVO MPAL</t>
  </si>
  <si>
    <t>JUVENCIA RODRIGUEZ RODRIGUEZ</t>
  </si>
  <si>
    <t>SECRETARIA B</t>
  </si>
  <si>
    <t>SINDICATURA</t>
  </si>
  <si>
    <t>ALEIDA MAYANIN DIAZ RODRIGUEZ</t>
  </si>
  <si>
    <t>SINDICO</t>
  </si>
  <si>
    <t>ROSA VIRIDIANA ARELLANO VEGA</t>
  </si>
  <si>
    <t>ASESOR JURIDICO</t>
  </si>
  <si>
    <t>SAIRA ADRIANA BRAVO RODRIGUEZ</t>
  </si>
  <si>
    <t>DIRECTOR DE JURIDICO</t>
  </si>
  <si>
    <t>PERLA LUCINA CRUZ GORDIAN</t>
  </si>
  <si>
    <t>SUBDIRECTOR DE JURIDICO</t>
  </si>
  <si>
    <t>CONTRALORIA MUNICIPAL</t>
  </si>
  <si>
    <t>GABRIELA LORENZO GUZMAN</t>
  </si>
  <si>
    <t>CONTRALOR</t>
  </si>
  <si>
    <t>CHOFER</t>
  </si>
  <si>
    <t>ADRIANA ARACELI CARDENAS GARCIA</t>
  </si>
  <si>
    <t>PLAZA CON PERMISO</t>
  </si>
  <si>
    <t>SECRETARIO B</t>
  </si>
  <si>
    <t>HACIENDA PUBLICA MUNICIPAL</t>
  </si>
  <si>
    <t>ELENO YAMELIK ARAIZA NOYOLA</t>
  </si>
  <si>
    <t>ENCARGADO DE LA HACIENDA PUBLICA MUNICIPAL</t>
  </si>
  <si>
    <t>ERNESTO ALEJANDRO RODRIGUEZ GIL</t>
  </si>
  <si>
    <t>CLAUDIA YANELY RODRIGUEZ MENDOZA</t>
  </si>
  <si>
    <t>SECRETARIA DE HACIENDA PUBLICA MUNICIPAL</t>
  </si>
  <si>
    <t>MAGDA VIANEY ESPINOZA AVILA</t>
  </si>
  <si>
    <t>JEFE DE VEHICULOS</t>
  </si>
  <si>
    <t>ASESOR CONTABLE</t>
  </si>
  <si>
    <t xml:space="preserve">SECRETARIA </t>
  </si>
  <si>
    <t>JUAN RAMON ARAIZA RIZO</t>
  </si>
  <si>
    <t>CUENTA PUBLICA</t>
  </si>
  <si>
    <t>EDGAR GOMEZ BAÑUELOS</t>
  </si>
  <si>
    <t>JEFE DE ZOFEMAT</t>
  </si>
  <si>
    <t>JOSE LUIS SOLIS RODRIGUEZ</t>
  </si>
  <si>
    <t>JEFE DE EGRESOS</t>
  </si>
  <si>
    <t>EDSON OSVALDO CASTILLON MORA</t>
  </si>
  <si>
    <t>DIRECTOR  DE CATASTRO</t>
  </si>
  <si>
    <t>MARIA DE JESUS ARIZMENDI CASTILLON</t>
  </si>
  <si>
    <t>JOSE GUADALUPE SEVILLA RAMIREZ</t>
  </si>
  <si>
    <t>AUXILIAR DE CATASTRO</t>
  </si>
  <si>
    <t>JEFE DE INGRESOS</t>
  </si>
  <si>
    <t>MARIA ERENDIDA SOTO GONZALEZ</t>
  </si>
  <si>
    <t>JUEZ MUNICIPAL</t>
  </si>
  <si>
    <t>SANTIAGO NOYOLA CASTELLON</t>
  </si>
  <si>
    <t>JUAN MANUEL CAMACHO ISORDIA</t>
  </si>
  <si>
    <t>SECRETARIO DE ACUERDOS</t>
  </si>
  <si>
    <t>TURISMO</t>
  </si>
  <si>
    <t>DIRECTOR DE TURISMO</t>
  </si>
  <si>
    <t>LUIS DAVID SOLIS ZEPEDA</t>
  </si>
  <si>
    <t>SUBDIRECTOR DE TURISMO</t>
  </si>
  <si>
    <t>UNIDAD DE TRANSPARENCIA</t>
  </si>
  <si>
    <t>GRICELDA QUINTERO SANTANA</t>
  </si>
  <si>
    <t>DIRECTOR DE LA UNIDAD DE TRANSPARENCIA Y OFICIALIA DE PARTES</t>
  </si>
  <si>
    <t>ENCARGADA DE LA UNIDAD DE TRANSPARENCIA Y OFICIALIA DE PARTES</t>
  </si>
  <si>
    <t>SARAHI JACKELINE BAÑUELOS CASTILLON</t>
  </si>
  <si>
    <t>AUXILIAR ADMINISTRATIVO</t>
  </si>
  <si>
    <t>PROVEDURIA / COMPRAS</t>
  </si>
  <si>
    <t>JOSSUE ISAAC CORONA GUDIÑO</t>
  </si>
  <si>
    <t>DIRECTOR DE PROVEDURIA/COMPRAS</t>
  </si>
  <si>
    <t>LEONEL CASTILLON GORDIAN</t>
  </si>
  <si>
    <t>INFORMATICA Y COMUNICACIÓN SOCIAL</t>
  </si>
  <si>
    <t>OMAR NEYL MONCAYO RUIZ</t>
  </si>
  <si>
    <t>DIRECTOR DE INFORMATICA Y 
COMUNICACIÓN SOCIAL</t>
  </si>
  <si>
    <t>OMAR NEYL MONCAYO GARCIA</t>
  </si>
  <si>
    <t>SUBDIRECTOR DE INFORMATICA</t>
  </si>
  <si>
    <t>JUAN JOSE RODRIGUEZ MEZA</t>
  </si>
  <si>
    <t>JEFE DE INFORMATICA</t>
  </si>
  <si>
    <t>JORGE RENE NUÑEZ RODRIGUEZ</t>
  </si>
  <si>
    <t>DISEÑADOR</t>
  </si>
  <si>
    <t>AUXILIAR DE INFORMATICA</t>
  </si>
  <si>
    <t>PADRON Y LICENCIAS</t>
  </si>
  <si>
    <t>ALMA CRUZ JOYA</t>
  </si>
  <si>
    <t>JEFE DE PADRON Y LICENCIAS</t>
  </si>
  <si>
    <t>JORGE CHINA MATA</t>
  </si>
  <si>
    <t>INSPECTOR</t>
  </si>
  <si>
    <t>ENRIQUE SOLIS VICENCIO</t>
  </si>
  <si>
    <t>JOSE JUAN SILVA QUINTERO</t>
  </si>
  <si>
    <t>FELIPE IBARRA ROBLES</t>
  </si>
  <si>
    <t>AUXILIAR OPERATIVO</t>
  </si>
  <si>
    <t>PROTECCION CIVIL</t>
  </si>
  <si>
    <t>BRAYAN JOSE BAÑUELOS LEDEZMA</t>
  </si>
  <si>
    <t>DIRECTOR DE PROTECCION CIVIL</t>
  </si>
  <si>
    <t>LUIS ALBERTO PEREZ OLEA</t>
  </si>
  <si>
    <t>SUB-DIRECTOR  DE PROTECCION CIVIL</t>
  </si>
  <si>
    <t>PERLA PAOLA VAZQUEZ BETANCOURT</t>
  </si>
  <si>
    <t>OPERADOR DE AMBULANCIA</t>
  </si>
  <si>
    <t>ANGEL HURY MARTINEZ LEYVA</t>
  </si>
  <si>
    <t>OPERATIVO PROTECCION CIVIL</t>
  </si>
  <si>
    <t>EFRAIN GARCIA MACIAS</t>
  </si>
  <si>
    <t>AUXILIAR DE PROTECCION CIVIL</t>
  </si>
  <si>
    <t>MANUEL DE JESUS LERMA</t>
  </si>
  <si>
    <t>ANDREA JAZMIN SALINAS MARTINEZ</t>
  </si>
  <si>
    <t>PARAMEDICO</t>
  </si>
  <si>
    <t>ISMAEL ALEJANDRO PEÑA ARREOLA</t>
  </si>
  <si>
    <t>CULTURA</t>
  </si>
  <si>
    <t>ALDO PAUL OCHOA GOMEZ</t>
  </si>
  <si>
    <t>DIRECTOR DE CULTURA</t>
  </si>
  <si>
    <t>VIRGINIA VARGAS CARDENAS</t>
  </si>
  <si>
    <t>OSCAR CASTILLON ROMERO</t>
  </si>
  <si>
    <t>CRONISTA</t>
  </si>
  <si>
    <t>ENCARGADA DE BIBLIOTECA MPAL.</t>
  </si>
  <si>
    <t>GERARDO ANDRES SANTIAGO GARCIA</t>
  </si>
  <si>
    <t>ENCARGADO DE BALLET TIUTL</t>
  </si>
  <si>
    <t>JONATHAN SINAI GONZALEZ TISNADO</t>
  </si>
  <si>
    <t>INSTRUCTOR DE MARIACHI</t>
  </si>
  <si>
    <t>MIGUEL ANGEL PANTOJA ARIAS</t>
  </si>
  <si>
    <t>INSTRUCTOR DE PINTURA</t>
  </si>
  <si>
    <t>INSTRUCTOR BALLET FOLCLORICO CABO CORRIENTES</t>
  </si>
  <si>
    <t>DEPORTES</t>
  </si>
  <si>
    <t>JESUS DANIEL VELASCO SANTANA</t>
  </si>
  <si>
    <t>JEFE DE DEPORTES</t>
  </si>
  <si>
    <t>AUXILIAR</t>
  </si>
  <si>
    <t>JAIRO DANIEL SILVA DE JESUS</t>
  </si>
  <si>
    <t>OFICIALIA DE REGISTRO CIVIL</t>
  </si>
  <si>
    <t>ALICIA GOMEZ GARCIA</t>
  </si>
  <si>
    <t>OFICIAL DE REGISTRO CIVIL</t>
  </si>
  <si>
    <t>LUZ MARIA GORDIAN GONZALEZ</t>
  </si>
  <si>
    <t>DESARROLLO RURAL Y MEDIO AMBIENTE</t>
  </si>
  <si>
    <t>BRANDON ARIEL CRUZ LEPE</t>
  </si>
  <si>
    <t>DIRECTOR DE DESARROLLO RURAL Y MEDIO AMBIENTE</t>
  </si>
  <si>
    <t>AMERICA REINA MATA GONZALEZ</t>
  </si>
  <si>
    <t>ALEJANDRO RODRIGUEZ JOYA</t>
  </si>
  <si>
    <t>JEFE DE FOMENTO AGROPECUARIO</t>
  </si>
  <si>
    <t>NEREO CASTILLON ROMERO</t>
  </si>
  <si>
    <t>INSPECTOR GANADERIA</t>
  </si>
  <si>
    <t>ROBERTO IBARRA ROBLES</t>
  </si>
  <si>
    <t>AUX. DE GANADERIA</t>
  </si>
  <si>
    <t>OSBALDO CASTILLON ROMERO</t>
  </si>
  <si>
    <t>ADMINISTRADOR DE RASTRO</t>
  </si>
  <si>
    <t>JUAN CARLOS JOYA SANCHEZ</t>
  </si>
  <si>
    <t>AUXILIAR EN RASTRO MPAL.</t>
  </si>
  <si>
    <t>RAFAEL RIOS RAYA</t>
  </si>
  <si>
    <t>VETERINARIO</t>
  </si>
  <si>
    <t>GUARDARASTRO</t>
  </si>
  <si>
    <t>ECOLOGIA</t>
  </si>
  <si>
    <t>ALEJANDRO BUSTAMANTE HERNANDEZ</t>
  </si>
  <si>
    <t>DIRECTOR DE ECOLOGIA</t>
  </si>
  <si>
    <t>OFICIALIA MAYOR ADMINISTRATIVA</t>
  </si>
  <si>
    <t>YANET JOSEFINA BERNAL RENTERIA</t>
  </si>
  <si>
    <t>OFICIAL MAYOR ADMINISTRATIVO</t>
  </si>
  <si>
    <t>VIANETH RODRIGUEZ HARO</t>
  </si>
  <si>
    <t>JEFE DE GABINETE</t>
  </si>
  <si>
    <t>AIDA CASTILLON GONZALEZ</t>
  </si>
  <si>
    <t>MARIA FELIX RODRIGUEZ GONZALEZ</t>
  </si>
  <si>
    <t>INTENDENTE</t>
  </si>
  <si>
    <t>ESTHER VIRIDIANA ROBLES CRUZ</t>
  </si>
  <si>
    <t>SILVIA AZUCENA HERRERA PALOMERA</t>
  </si>
  <si>
    <t>MAURA LETICIA QUINTERO ESPINOZA</t>
  </si>
  <si>
    <t>LIZZBETH NALLELY CRUZ ARREOLA</t>
  </si>
  <si>
    <t>JOSEFA SPILLER GONZALEZ</t>
  </si>
  <si>
    <t>ACELA GONZALEZ AVALOS</t>
  </si>
  <si>
    <t>OBRAS PUBLICAS</t>
  </si>
  <si>
    <t>VICTOR GARCIA HERNANDEZ</t>
  </si>
  <si>
    <t>DIRECTOR DE OBRAS PUBLICAS</t>
  </si>
  <si>
    <t>NORMA LETICIA GONZALEZ AVALOS</t>
  </si>
  <si>
    <t>PLAZA CON PERMISO TEMPORAL</t>
  </si>
  <si>
    <t xml:space="preserve">PROYECTISTA </t>
  </si>
  <si>
    <t>PROYECTISTA</t>
  </si>
  <si>
    <t>NORMAN DANIEL GONZALEZ GORDIAN</t>
  </si>
  <si>
    <t>CARLOS ENRIQUE ROBLES DIAZ</t>
  </si>
  <si>
    <t>JEFE DE MANTENIMIENTO</t>
  </si>
  <si>
    <t>JESUS JULIAN MONTES GUITRON</t>
  </si>
  <si>
    <t xml:space="preserve">MANTENIMIENTO  </t>
  </si>
  <si>
    <t>RAFAEL GALLEGOS RODRIGUEZ</t>
  </si>
  <si>
    <t xml:space="preserve">MANTENIMIENTO </t>
  </si>
  <si>
    <t>MANTENIMIENTO</t>
  </si>
  <si>
    <t>PLANEACION Y DESARROLLO URBANO</t>
  </si>
  <si>
    <t>JOSE CARLOS RAMIREZ SANCHEZ</t>
  </si>
  <si>
    <t>DIRECTOR DE PLANEACION Y DESARROLLO URBANO</t>
  </si>
  <si>
    <t>DANIEL DE JESUS CARDENAS GARCIA</t>
  </si>
  <si>
    <t>SECRETARO TECNICO DE LA COMUR</t>
  </si>
  <si>
    <t>ALMA ROSA PLACITO JOYA</t>
  </si>
  <si>
    <t xml:space="preserve">TOPOGRAFO </t>
  </si>
  <si>
    <t>HECTOR ROGELIO CASTILLON ROBLES</t>
  </si>
  <si>
    <t>J. JESUS CASTAÑEDA PEÑA</t>
  </si>
  <si>
    <t>PROGRAMAS ESTRATEGICOS</t>
  </si>
  <si>
    <t>HECTOR SAUL CRUZ IBARRA</t>
  </si>
  <si>
    <t>DIRECTOR DE PROGRAMAS ESTRATEGICOS</t>
  </si>
  <si>
    <t>DESARROLLO SOCIAL Y PARTICIPACION CIUDADANA</t>
  </si>
  <si>
    <t>JUAN MANUEL RODRIGUEZ SANTANA</t>
  </si>
  <si>
    <t>DIRECTOR DE DESARROLLO SOCIAL</t>
  </si>
  <si>
    <t>DIRECTOR DE PARTICIPACION CIUDADANA</t>
  </si>
  <si>
    <t>IRVING ALONSO PLACITO ARAIZA</t>
  </si>
  <si>
    <t>JEFE DE PROMOCION ECONOMICA</t>
  </si>
  <si>
    <t>ALEJANDRA GARCIA RESENDIZ</t>
  </si>
  <si>
    <t>JEFE DE PROGRAMAS SOCIALES</t>
  </si>
  <si>
    <t>ALMA YUDIT BERNAL SPILLER</t>
  </si>
  <si>
    <t>CENTRO DE APRENDIZAJE Y DESARROLLO INFANTIL</t>
  </si>
  <si>
    <t>DIRECTORA DE CADI</t>
  </si>
  <si>
    <t>MARIA CIRIA CASTILLON GALLEGOS</t>
  </si>
  <si>
    <t>YISELA IDALI SOLIS RODRIGUEZ</t>
  </si>
  <si>
    <t>NUTRIOLOGO</t>
  </si>
  <si>
    <t>ANA GABRIELA OLIVERA MORENO</t>
  </si>
  <si>
    <t>AUXILIAR ADMIINISTRATIVO</t>
  </si>
  <si>
    <t>LITTZY FERNANDA GARCIA CASTILLON</t>
  </si>
  <si>
    <t>KARLA YESENIA CARDENAS AGUIRRE</t>
  </si>
  <si>
    <t>ALICIA BRAVO NUÑEZ</t>
  </si>
  <si>
    <t>AUXILIAR DE COCINA EN CADI</t>
  </si>
  <si>
    <t>MARIO AGUSTIN GORDIAN CASTILLON</t>
  </si>
  <si>
    <t>SERVICIOS PUBLICOS MUNICIPALES</t>
  </si>
  <si>
    <t>JUAN GIRALDO SANCHEZ GOMEZ</t>
  </si>
  <si>
    <t>DIRECTOR DE SERVICIOS PUBLICOS</t>
  </si>
  <si>
    <t>FELIPE DE JESUS BARAJAS GARCIA</t>
  </si>
  <si>
    <t>SUB-DIRECTOR DE SERVICIOS PUBLICOS MUNICPALES</t>
  </si>
  <si>
    <t>ILSE MARGARITA DEL ROCIO BRAVO TAPIA</t>
  </si>
  <si>
    <t>JOSE MANUEL PANTOJA ARIAS</t>
  </si>
  <si>
    <t>HECTOR JAVIER PLACITO JOYA</t>
  </si>
  <si>
    <t>ROBERTO CARLOS GARCIA RODRIGUEZ</t>
  </si>
  <si>
    <t>MARCOS RAMON OCAMPO QUINTERO</t>
  </si>
  <si>
    <t>IVAN DE JESUS BAÑUELOS CASTILLON</t>
  </si>
  <si>
    <t>RICARDO GARCIA CRUZ</t>
  </si>
  <si>
    <t>ENCARGADO DE LA PLANTA DE TRATAMIENTO</t>
  </si>
  <si>
    <t>SAMUEL GOMEZ LOPEZ</t>
  </si>
  <si>
    <t>MANTENIMIENTO DE LA PLANTA DE TRATAMIENTO</t>
  </si>
  <si>
    <t>LUIS FELIPE FLORES LOPEZ</t>
  </si>
  <si>
    <t>JEFE DE AGUA POTABLE</t>
  </si>
  <si>
    <t>LUIS SOLIS BRAVO</t>
  </si>
  <si>
    <t>FONTANERO</t>
  </si>
  <si>
    <t>ANTOANI ISAEL HERNANDEZ ARAIZA</t>
  </si>
  <si>
    <t>JOSE HERMILO CRUZ SANCHEZ</t>
  </si>
  <si>
    <t>ELECTRICISTA</t>
  </si>
  <si>
    <t>HILARIO SANCHEZ SANTOS</t>
  </si>
  <si>
    <t>ELECTRICISTA DELEGACIONES</t>
  </si>
  <si>
    <t>RUBEN PLACITO JOYA</t>
  </si>
  <si>
    <t>PLAZA PROVISIONAL ORDENADA POR EL  TRIBUNAL DE ARBITRAJE Y ESCALAFON</t>
  </si>
  <si>
    <t>JOSE DE JESUS RODRIGUEZ DIAZ</t>
  </si>
  <si>
    <t>SUPERVISOR DE ASEO PUBLICO</t>
  </si>
  <si>
    <t>SANTIAGO CURIEL DAVILA</t>
  </si>
  <si>
    <t>ALFREDO SOLIS</t>
  </si>
  <si>
    <t>HUGO OSWALDO ROBLES ARAIZA</t>
  </si>
  <si>
    <t>CARLOS HUMBERTO AMADOR AMARAL</t>
  </si>
  <si>
    <t>ASEADOR</t>
  </si>
  <si>
    <t>SERGIO ALEJANDRO IBARRA DELGADO</t>
  </si>
  <si>
    <t>ALEXIS IVAN RODRIGUEZ ORTEGA</t>
  </si>
  <si>
    <t>CRISTIAN RUBEN GOMEZ URRUTIA</t>
  </si>
  <si>
    <t>ALDO RAUL VICENTE RODRIGUEZ</t>
  </si>
  <si>
    <t>RAUL VICENTE GUEVARA</t>
  </si>
  <si>
    <t>RELLENO SANITARIO</t>
  </si>
  <si>
    <t>GABRIEL IBARRA ROBLES</t>
  </si>
  <si>
    <t>AUXILIAR DE PANTEON</t>
  </si>
  <si>
    <t>EDGAR GARCIA JOYA</t>
  </si>
  <si>
    <t>PARQUES Y JARDINES</t>
  </si>
  <si>
    <t>CARLOS DIAZ GUDIÑO</t>
  </si>
  <si>
    <t>SUPERVISOR DE PARQUES Y JARDINES</t>
  </si>
  <si>
    <t>RENACE RODRIGUEZ DE JESUS</t>
  </si>
  <si>
    <t>FELIX PALOMERA VILLA</t>
  </si>
  <si>
    <t>JOSE DE JESUS DELGADO VALDEZ</t>
  </si>
  <si>
    <t>CRISTIAN ALI GONZALEZ GORDIAN</t>
  </si>
  <si>
    <t>AUXILIAR AGUA POTABLE</t>
  </si>
  <si>
    <t>ALMACEN</t>
  </si>
  <si>
    <t>JEFE DE ALMACEN</t>
  </si>
  <si>
    <t>AUXILIAR DE ALMACEN</t>
  </si>
  <si>
    <t>MEDICO MUNICIPAL</t>
  </si>
  <si>
    <t>LILIA HAYDEE MUÑOZ BECERRA</t>
  </si>
  <si>
    <t>EMMANUEL SOLIS ZEPEDA</t>
  </si>
  <si>
    <t>AUXILIAR DE MEDICO MUNICIPAL</t>
  </si>
  <si>
    <t>GILBERTO RODRIGUEZ URRUTIA</t>
  </si>
  <si>
    <t>ENCARGADO DE LA UNIDAD DE REHABILITACION MUNICIPAL</t>
  </si>
  <si>
    <t>EDUCACION</t>
  </si>
  <si>
    <t xml:space="preserve">SANYA KARIMEN CRUZ GORDIAN </t>
  </si>
  <si>
    <t>DIRECTOR DE EDUCACION</t>
  </si>
  <si>
    <t>SUBDIRECTOR DE EDUCACION</t>
  </si>
  <si>
    <t>JUAN DE DIOS VAZQUEZ ALFEREZ</t>
  </si>
  <si>
    <t>ONOFRE PLACITO GORDIAN</t>
  </si>
  <si>
    <t>FRANCISCO JAVIER CASTILLON 
RODRIGUEZ</t>
  </si>
  <si>
    <t>RAFAEL ESPARZA RUIZ</t>
  </si>
  <si>
    <t>JORGE ALFREDO ROMERO HERRERA</t>
  </si>
  <si>
    <t>MODULO DE MAQUINARIA</t>
  </si>
  <si>
    <t>JUAN CARLOS VENEGAS CASTILLON</t>
  </si>
  <si>
    <t>JEFE DE MODULO DE MAQUINARIA</t>
  </si>
  <si>
    <t>ADRIANA JAIMES ARAIZA</t>
  </si>
  <si>
    <t>MIGUEL PALOMERA GARCIA</t>
  </si>
  <si>
    <t>SAMUEL GUTIERREZ MEJIA</t>
  </si>
  <si>
    <t>CHOFER DE VOLTEO</t>
  </si>
  <si>
    <t>JAVIER MOISES SOLIS IBARRA</t>
  </si>
  <si>
    <t>ENC. MODULO DE MAQUINARIA</t>
  </si>
  <si>
    <t>FRANCISCO BEDOY IBARRA</t>
  </si>
  <si>
    <t>RODRIGO BRAVO NUÑEZ</t>
  </si>
  <si>
    <t>MAQUINISTA</t>
  </si>
  <si>
    <t>EVER PEREZ GOMEZ</t>
  </si>
  <si>
    <t>MARCELINO ARAIZA RODRIGUEZ</t>
  </si>
  <si>
    <t>MANUEL GARCIA MARTINEZ</t>
  </si>
  <si>
    <t>CARLOS ARAIZA GONZALEZ</t>
  </si>
  <si>
    <t>EZEQUIEL ARAIZA GONZALEZ</t>
  </si>
  <si>
    <t>SAMUEL LEYVA CORTEZ</t>
  </si>
  <si>
    <t>LUIS ALBERTO PEREZ GOMEZ</t>
  </si>
  <si>
    <t>MECANICO (A)</t>
  </si>
  <si>
    <t>HECTOR PEREZ GOMEZ</t>
  </si>
  <si>
    <t>MECANICO (B)</t>
  </si>
  <si>
    <t>DELEGACION EL REFUGIO SUCHITLAN</t>
  </si>
  <si>
    <t>FERNANDO LEÓN RAMOS</t>
  </si>
  <si>
    <t>DELEGADO</t>
  </si>
  <si>
    <t>ANGELES RAQUEL CRUZ ESTRADA</t>
  </si>
  <si>
    <t>LUIS ANTONIO HERNANDEZ JOYA</t>
  </si>
  <si>
    <t>CRISTIAN AGUIRRE JOYA</t>
  </si>
  <si>
    <t>ISMAEL GARCIA JOYA</t>
  </si>
  <si>
    <t>MANTENIMIENTO A</t>
  </si>
  <si>
    <t>DELEGACION LAS JUNTAS Y LOS VERANOS</t>
  </si>
  <si>
    <t>MARIA MERCEDES GORDIAN AMARAL</t>
  </si>
  <si>
    <t>ESPERANZA SOFIA PASCUAL AMARAL</t>
  </si>
  <si>
    <t>DELEGACION CHACALA</t>
  </si>
  <si>
    <t>NILDO FARIT SALDAÑA ANDRADE</t>
  </si>
  <si>
    <t>RUBI PLACITO CASTRO</t>
  </si>
  <si>
    <t>DIEGO ARMANDO ANDRADE SALDAÑA</t>
  </si>
  <si>
    <t>ENGARGADO DEL AGUA POTABLE</t>
  </si>
  <si>
    <t>TOMAS CASTILLON AGUIRRE</t>
  </si>
  <si>
    <t>EUTIQUIO  RODRIGUEZ ANDRADE</t>
  </si>
  <si>
    <t>DELEGACION YELAPA</t>
  </si>
  <si>
    <t>JOSE ROBERTO RODRIGUEZ LORENZO</t>
  </si>
  <si>
    <t>BRISELDA WENDOLYNE GOMEZ GARCIA</t>
  </si>
  <si>
    <t>AUXILIAR DE MANTENIMIENTO</t>
  </si>
  <si>
    <t>DELEGACION MAYTO</t>
  </si>
  <si>
    <t xml:space="preserve">JOSE JUAN CHAVEZ ROMERO </t>
  </si>
  <si>
    <t>JENIFFER ZAMANTHA ARAIZA CURIEL</t>
  </si>
  <si>
    <t>GILBERTO GOMEZ GORDIAN</t>
  </si>
  <si>
    <t>SALVADOR CHAVEZ GONZALEZ</t>
  </si>
  <si>
    <t>ENCARGADO DE AGUA POTABLE</t>
  </si>
  <si>
    <t>JOSE DE JESUS NAVARRO CORONA</t>
  </si>
  <si>
    <t>RIGOBERTO GONZALEZ CORONA</t>
  </si>
  <si>
    <t>ENLACE</t>
  </si>
  <si>
    <t>ROSA MARIA ROMERO PEREZ</t>
  </si>
  <si>
    <t>ENLACE DE PROGRAMAS</t>
  </si>
  <si>
    <t>PENSIONES Y/O JUBILACIONES</t>
  </si>
  <si>
    <t>MARIA CANDELARIA TAPIA RUIZ</t>
  </si>
  <si>
    <t>SECRETARIA "B"</t>
  </si>
  <si>
    <t>AIDE GUILLERMINA CARDENAS GARCIA</t>
  </si>
  <si>
    <t>SEGURIDAD PUBLICA</t>
  </si>
  <si>
    <t>DIRECTOR DE SEGURIDAD PUBLICA</t>
  </si>
  <si>
    <t>SUBDIRECTOR OPERATIVO DE SEGURIDAD PUBLICA</t>
  </si>
  <si>
    <t>POLICIA DE LINEA</t>
  </si>
  <si>
    <t>COMANDANTE</t>
  </si>
  <si>
    <t>POLICIA VIAL</t>
  </si>
  <si>
    <t>AGENTE OPERATIVO A</t>
  </si>
  <si>
    <t>AGENTE OPERATIVO</t>
  </si>
  <si>
    <t>ENCARGADO DE PREVENCION SOCIAL DEL DELITO Y VINCULACION CIUDADANA</t>
  </si>
  <si>
    <t>CHOFER EN PREVENCION SOCIAL DEL DELITO Y VINCULACION CIUDADANA</t>
  </si>
  <si>
    <t>AUXILIAR DE PREV. SOCIAL DEL DELITO Y VINCULACION CIUDADANA</t>
  </si>
  <si>
    <t>TARIFAS Y TABLAS PARA SUELDOS Y SALARIOS VIGENTES A PARTIR DEL</t>
  </si>
  <si>
    <t>TABLA DEL SUBSIDIO PARA EL EMPLEO MENSUAL ENERO-DICIEMBRE 2024</t>
  </si>
  <si>
    <t>MISELANEA FISCAL PARA EL AÑO 2025</t>
  </si>
  <si>
    <t>Publicadas en el DOF el 28 de Diciembre del 2025</t>
  </si>
  <si>
    <t>MONTO DE INGRESOS QUE SIRVEN</t>
  </si>
  <si>
    <t>TARIFA DEL IMPUESTO QUINCENAL 2026</t>
  </si>
  <si>
    <t>DE BASE PARA CALCULAR EL IMPUESTO</t>
  </si>
  <si>
    <t>LÍMITE</t>
  </si>
  <si>
    <t xml:space="preserve"> LÍMITE </t>
  </si>
  <si>
    <t xml:space="preserve">CUOTA </t>
  </si>
  <si>
    <t>EL EXCEDENTE</t>
  </si>
  <si>
    <t xml:space="preserve">PARA </t>
  </si>
  <si>
    <t xml:space="preserve">HASTA </t>
  </si>
  <si>
    <t>CANTIDAD DE SUBSIDIO</t>
  </si>
  <si>
    <t xml:space="preserve">INFERIOR </t>
  </si>
  <si>
    <t xml:space="preserve">SUPERIOR </t>
  </si>
  <si>
    <t xml:space="preserve">FIJA </t>
  </si>
  <si>
    <t>DEL LÍMITE</t>
  </si>
  <si>
    <t>INGRESOS DE</t>
  </si>
  <si>
    <t>PARA EL EMPLEO MENSUAL</t>
  </si>
  <si>
    <t>$</t>
  </si>
  <si>
    <t>%</t>
  </si>
  <si>
    <t>En adelante</t>
  </si>
  <si>
    <t>ANTONIO RAMIREZ BERNABE</t>
  </si>
  <si>
    <t>INSPECTOR GRAL DE SEGURIDAD PUBLICA</t>
  </si>
  <si>
    <t>SANDY GUADALUPE SANCHEZ RODRIGUEZ</t>
  </si>
  <si>
    <t>MIGUEL ANGEL BRAVO CASTILLON</t>
  </si>
  <si>
    <t>ELVIS ROGELIO MEZA ROBLES</t>
  </si>
  <si>
    <t>EDWARD MEZA GAONA</t>
  </si>
  <si>
    <t>PERIODO DEL  01 AL 15 DE AGOSTO 2026</t>
  </si>
  <si>
    <t xml:space="preserve">TOTAL PERCEPCION </t>
  </si>
  <si>
    <t xml:space="preserve">TOTAL DEDUCION </t>
  </si>
  <si>
    <t xml:space="preserve">NETO A PAGAR </t>
  </si>
  <si>
    <t>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</si>
</sst>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10"/>
      <name val="Calibri"/>
      <family val="2"/>
    </font>
    <font>
      <b/>
      <sz val="10"/>
      <color indexed="8"/>
      <name val="MS Sans Serif"/>
      <charset val="134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6"/>
      <name val="Calibri"/>
      <family val="2"/>
      <scheme val="minor"/>
    </font>
    <font>
      <b/>
      <sz val="2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8"/>
      <name val="Calibri"/>
      <family val="2"/>
    </font>
    <font>
      <b/>
      <sz val="8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84588152714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246">
    <xf numFmtId="0" fontId="0" fillId="0" borderId="0" xfId="0"/>
    <xf numFmtId="0" fontId="0" fillId="6" borderId="0" xfId="0" applyFill="1"/>
    <xf numFmtId="0" fontId="3" fillId="6" borderId="0" xfId="0" applyFont="1" applyFill="1" applyAlignment="1">
      <alignment horizontal="centerContinuous"/>
    </xf>
    <xf numFmtId="0" fontId="4" fillId="6" borderId="0" xfId="0" applyFont="1" applyFill="1"/>
    <xf numFmtId="0" fontId="5" fillId="6" borderId="0" xfId="0" applyFont="1" applyFill="1" applyAlignment="1">
      <alignment horizontal="centerContinuous"/>
    </xf>
    <xf numFmtId="0" fontId="3" fillId="6" borderId="0" xfId="0" applyFont="1" applyFill="1"/>
    <xf numFmtId="0" fontId="6" fillId="6" borderId="0" xfId="0" applyFont="1" applyFill="1" applyAlignment="1">
      <alignment horizontal="center"/>
    </xf>
    <xf numFmtId="43" fontId="7" fillId="6" borderId="0" xfId="1" applyFont="1" applyFill="1" applyBorder="1" applyAlignment="1" applyProtection="1">
      <alignment horizontal="right" wrapText="1"/>
    </xf>
    <xf numFmtId="2" fontId="8" fillId="5" borderId="0" xfId="0" applyNumberFormat="1" applyFont="1" applyFill="1" applyAlignment="1">
      <alignment horizontal="right" vertical="top" wrapText="1"/>
    </xf>
    <xf numFmtId="43" fontId="7" fillId="6" borderId="0" xfId="1" applyFont="1" applyFill="1" applyBorder="1" applyAlignment="1" applyProtection="1"/>
    <xf numFmtId="10" fontId="4" fillId="6" borderId="0" xfId="0" applyNumberFormat="1" applyFont="1" applyFill="1"/>
    <xf numFmtId="4" fontId="8" fillId="5" borderId="0" xfId="0" applyNumberFormat="1" applyFont="1" applyFill="1" applyAlignment="1">
      <alignment horizontal="right" vertical="top" wrapText="1"/>
    </xf>
    <xf numFmtId="43" fontId="8" fillId="5" borderId="0" xfId="1" applyFont="1" applyFill="1" applyAlignment="1">
      <alignment horizontal="right" vertical="top"/>
    </xf>
    <xf numFmtId="2" fontId="0" fillId="6" borderId="0" xfId="0" applyNumberFormat="1" applyFill="1"/>
    <xf numFmtId="43" fontId="8" fillId="5" borderId="0" xfId="1" applyFont="1" applyFill="1" applyAlignment="1">
      <alignment horizontal="right" wrapText="1"/>
    </xf>
    <xf numFmtId="4" fontId="8" fillId="0" borderId="0" xfId="0" applyNumberFormat="1" applyFont="1"/>
    <xf numFmtId="43" fontId="8" fillId="0" borderId="0" xfId="1" applyFont="1" applyAlignment="1">
      <alignment horizontal="right" wrapText="1"/>
    </xf>
    <xf numFmtId="43" fontId="8" fillId="0" borderId="0" xfId="1" applyFont="1" applyAlignment="1"/>
    <xf numFmtId="4" fontId="8" fillId="2" borderId="0" xfId="0" applyNumberFormat="1" applyFont="1" applyFill="1"/>
    <xf numFmtId="43" fontId="4" fillId="6" borderId="0" xfId="1" applyFont="1" applyFill="1" applyBorder="1" applyAlignment="1" applyProtection="1"/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9" fillId="5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/>
    </xf>
    <xf numFmtId="0" fontId="17" fillId="0" borderId="4" xfId="2" applyNumberFormat="1" applyFont="1" applyFill="1" applyBorder="1" applyAlignment="1">
      <alignment horizontal="center" vertical="center"/>
    </xf>
    <xf numFmtId="43" fontId="17" fillId="0" borderId="4" xfId="1" applyFont="1" applyFill="1" applyBorder="1" applyAlignment="1">
      <alignment horizontal="center" vertical="center"/>
    </xf>
    <xf numFmtId="43" fontId="17" fillId="0" borderId="4" xfId="0" applyNumberFormat="1" applyFont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/>
    </xf>
    <xf numFmtId="0" fontId="17" fillId="5" borderId="4" xfId="0" applyFont="1" applyFill="1" applyBorder="1" applyAlignment="1">
      <alignment horizontal="left" vertical="center"/>
    </xf>
    <xf numFmtId="43" fontId="17" fillId="5" borderId="4" xfId="1" applyFont="1" applyFill="1" applyBorder="1" applyAlignment="1">
      <alignment horizontal="center" vertical="center"/>
    </xf>
    <xf numFmtId="43" fontId="17" fillId="5" borderId="4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8" fillId="0" borderId="4" xfId="2" applyNumberFormat="1" applyFont="1" applyFill="1" applyBorder="1" applyAlignment="1">
      <alignment horizontal="center" vertical="center"/>
    </xf>
    <xf numFmtId="43" fontId="10" fillId="0" borderId="4" xfId="1" applyFont="1" applyFill="1" applyBorder="1" applyAlignment="1">
      <alignment horizontal="center" vertical="center"/>
    </xf>
    <xf numFmtId="43" fontId="10" fillId="0" borderId="4" xfId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0" fillId="2" borderId="0" xfId="2" applyNumberFormat="1" applyFont="1" applyFill="1" applyBorder="1" applyAlignment="1">
      <alignment horizontal="center" vertical="center"/>
    </xf>
    <xf numFmtId="43" fontId="10" fillId="2" borderId="0" xfId="1" applyFont="1" applyFill="1" applyBorder="1" applyAlignment="1">
      <alignment horizontal="center" vertical="center"/>
    </xf>
    <xf numFmtId="43" fontId="16" fillId="2" borderId="0" xfId="0" applyNumberFormat="1" applyFont="1" applyFill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43" fontId="10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left" vertical="center" wrapText="1"/>
    </xf>
    <xf numFmtId="0" fontId="17" fillId="2" borderId="4" xfId="2" applyNumberFormat="1" applyFont="1" applyFill="1" applyBorder="1" applyAlignment="1">
      <alignment horizontal="center" vertical="center"/>
    </xf>
    <xf numFmtId="43" fontId="10" fillId="2" borderId="4" xfId="1" applyFont="1" applyFill="1" applyBorder="1" applyAlignment="1">
      <alignment horizontal="center" vertical="center"/>
    </xf>
    <xf numFmtId="43" fontId="16" fillId="2" borderId="0" xfId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left" vertical="center"/>
    </xf>
    <xf numFmtId="43" fontId="10" fillId="2" borderId="4" xfId="0" applyNumberFormat="1" applyFont="1" applyFill="1" applyBorder="1" applyAlignment="1">
      <alignment horizontal="right" vertical="center"/>
    </xf>
    <xf numFmtId="43" fontId="16" fillId="2" borderId="0" xfId="1" applyFont="1" applyFill="1" applyBorder="1" applyAlignment="1">
      <alignment horizontal="right" vertical="center"/>
    </xf>
    <xf numFmtId="0" fontId="16" fillId="0" borderId="4" xfId="0" applyFont="1" applyBorder="1" applyAlignment="1">
      <alignment horizontal="left" vertical="center"/>
    </xf>
    <xf numFmtId="0" fontId="11" fillId="0" borderId="0" xfId="0" applyFont="1" applyAlignment="1">
      <alignment horizontal="right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10" fontId="17" fillId="0" borderId="4" xfId="0" applyNumberFormat="1" applyFont="1" applyBorder="1" applyAlignment="1">
      <alignment horizontal="center" vertical="center"/>
    </xf>
    <xf numFmtId="43" fontId="17" fillId="0" borderId="4" xfId="1" applyFont="1" applyFill="1" applyBorder="1" applyAlignment="1">
      <alignment horizontal="right" vertical="center"/>
    </xf>
    <xf numFmtId="0" fontId="17" fillId="5" borderId="4" xfId="0" applyFont="1" applyFill="1" applyBorder="1" applyAlignment="1">
      <alignment horizontal="center" vertical="center"/>
    </xf>
    <xf numFmtId="10" fontId="17" fillId="5" borderId="4" xfId="0" applyNumberFormat="1" applyFont="1" applyFill="1" applyBorder="1" applyAlignment="1">
      <alignment horizontal="center" vertical="center"/>
    </xf>
    <xf numFmtId="43" fontId="10" fillId="5" borderId="4" xfId="1" applyFont="1" applyFill="1" applyBorder="1" applyAlignment="1">
      <alignment horizontal="center" vertical="center"/>
    </xf>
    <xf numFmtId="43" fontId="17" fillId="5" borderId="4" xfId="1" applyFont="1" applyFill="1" applyBorder="1" applyAlignment="1">
      <alignment horizontal="right" vertical="center"/>
    </xf>
    <xf numFmtId="10" fontId="10" fillId="0" borderId="4" xfId="0" applyNumberFormat="1" applyFont="1" applyBorder="1" applyAlignment="1">
      <alignment horizontal="center" vertical="center"/>
    </xf>
    <xf numFmtId="43" fontId="10" fillId="2" borderId="4" xfId="1" applyFont="1" applyFill="1" applyBorder="1" applyAlignment="1">
      <alignment horizontal="right" vertical="center"/>
    </xf>
    <xf numFmtId="43" fontId="16" fillId="2" borderId="0" xfId="0" applyNumberFormat="1" applyFont="1" applyFill="1" applyAlignment="1">
      <alignment horizontal="right" vertical="center"/>
    </xf>
    <xf numFmtId="44" fontId="10" fillId="0" borderId="4" xfId="2" applyFont="1" applyFill="1" applyBorder="1" applyAlignment="1">
      <alignment horizontal="center" vertical="center"/>
    </xf>
    <xf numFmtId="4" fontId="10" fillId="0" borderId="4" xfId="0" applyNumberFormat="1" applyFont="1" applyBorder="1" applyAlignment="1">
      <alignment horizontal="right" vertical="center"/>
    </xf>
    <xf numFmtId="44" fontId="10" fillId="2" borderId="4" xfId="2" applyFont="1" applyFill="1" applyBorder="1" applyAlignment="1">
      <alignment horizontal="center" vertical="center"/>
    </xf>
    <xf numFmtId="43" fontId="10" fillId="2" borderId="4" xfId="0" applyNumberFormat="1" applyFont="1" applyFill="1" applyBorder="1" applyAlignment="1">
      <alignment horizontal="center" vertical="center"/>
    </xf>
    <xf numFmtId="10" fontId="10" fillId="2" borderId="4" xfId="0" applyNumberFormat="1" applyFont="1" applyFill="1" applyBorder="1" applyAlignment="1">
      <alignment horizontal="center" vertical="center"/>
    </xf>
    <xf numFmtId="4" fontId="10" fillId="2" borderId="4" xfId="0" applyNumberFormat="1" applyFont="1" applyFill="1" applyBorder="1" applyAlignment="1">
      <alignment horizontal="right" vertical="center"/>
    </xf>
    <xf numFmtId="164" fontId="10" fillId="0" borderId="4" xfId="0" applyNumberFormat="1" applyFont="1" applyBorder="1" applyAlignment="1">
      <alignment horizontal="center" vertical="center"/>
    </xf>
    <xf numFmtId="43" fontId="17" fillId="2" borderId="4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3" fontId="9" fillId="0" borderId="0" xfId="0" applyNumberFormat="1" applyFont="1" applyAlignment="1">
      <alignment vertical="center"/>
    </xf>
    <xf numFmtId="43" fontId="9" fillId="2" borderId="0" xfId="0" applyNumberFormat="1" applyFont="1" applyFill="1" applyAlignment="1">
      <alignment vertical="center"/>
    </xf>
    <xf numFmtId="43" fontId="17" fillId="2" borderId="4" xfId="0" applyNumberFormat="1" applyFont="1" applyFill="1" applyBorder="1" applyAlignment="1">
      <alignment horizontal="center" vertical="center"/>
    </xf>
    <xf numFmtId="43" fontId="10" fillId="0" borderId="4" xfId="1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4" xfId="2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10" fillId="2" borderId="4" xfId="0" applyFont="1" applyFill="1" applyBorder="1" applyAlignment="1">
      <alignment vertical="center"/>
    </xf>
    <xf numFmtId="0" fontId="10" fillId="2" borderId="4" xfId="2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17" fillId="5" borderId="4" xfId="2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44" fontId="17" fillId="0" borderId="4" xfId="2" applyFont="1" applyFill="1" applyBorder="1" applyAlignment="1">
      <alignment horizontal="center" vertical="center"/>
    </xf>
    <xf numFmtId="10" fontId="17" fillId="2" borderId="4" xfId="0" applyNumberFormat="1" applyFont="1" applyFill="1" applyBorder="1" applyAlignment="1">
      <alignment horizontal="center" vertical="center"/>
    </xf>
    <xf numFmtId="43" fontId="10" fillId="5" borderId="4" xfId="0" applyNumberFormat="1" applyFont="1" applyFill="1" applyBorder="1" applyAlignment="1">
      <alignment horizontal="center" vertical="center"/>
    </xf>
    <xf numFmtId="10" fontId="10" fillId="5" borderId="4" xfId="0" applyNumberFormat="1" applyFont="1" applyFill="1" applyBorder="1" applyAlignment="1">
      <alignment horizontal="center" vertical="center"/>
    </xf>
    <xf numFmtId="43" fontId="10" fillId="5" borderId="4" xfId="1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43" fontId="10" fillId="2" borderId="0" xfId="0" applyNumberFormat="1" applyFont="1" applyFill="1" applyAlignment="1">
      <alignment horizontal="center" vertical="center"/>
    </xf>
    <xf numFmtId="0" fontId="9" fillId="0" borderId="4" xfId="0" applyFont="1" applyBorder="1" applyAlignment="1">
      <alignment vertical="center"/>
    </xf>
    <xf numFmtId="2" fontId="10" fillId="0" borderId="4" xfId="2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left" vertical="center" wrapText="1"/>
    </xf>
    <xf numFmtId="164" fontId="10" fillId="0" borderId="4" xfId="1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2" borderId="4" xfId="0" applyFont="1" applyFill="1" applyBorder="1" applyAlignment="1">
      <alignment horizontal="left" vertical="center" wrapText="1"/>
    </xf>
    <xf numFmtId="164" fontId="10" fillId="2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43" fontId="10" fillId="0" borderId="4" xfId="1" applyFont="1" applyFill="1" applyBorder="1" applyAlignment="1">
      <alignment horizontal="center" vertical="center" wrapText="1"/>
    </xf>
    <xf numFmtId="43" fontId="10" fillId="0" borderId="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vertical="center"/>
    </xf>
    <xf numFmtId="0" fontId="17" fillId="0" borderId="11" xfId="0" applyFont="1" applyBorder="1" applyAlignment="1">
      <alignment vertical="center" wrapText="1"/>
    </xf>
    <xf numFmtId="43" fontId="10" fillId="2" borderId="4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right" vertical="center"/>
    </xf>
    <xf numFmtId="10" fontId="10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43" fontId="16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43" fontId="16" fillId="0" borderId="0" xfId="0" applyNumberFormat="1" applyFont="1" applyAlignment="1">
      <alignment horizontal="right" vertical="center"/>
    </xf>
    <xf numFmtId="0" fontId="16" fillId="0" borderId="4" xfId="0" applyFont="1" applyBorder="1" applyAlignment="1">
      <alignment horizontal="center" vertical="center" wrapText="1"/>
    </xf>
    <xf numFmtId="43" fontId="18" fillId="0" borderId="4" xfId="1" applyFont="1" applyFill="1" applyBorder="1" applyAlignment="1">
      <alignment horizontal="center" vertical="center"/>
    </xf>
    <xf numFmtId="43" fontId="16" fillId="0" borderId="4" xfId="1" applyFont="1" applyFill="1" applyBorder="1" applyAlignment="1">
      <alignment horizontal="center" vertical="center"/>
    </xf>
    <xf numFmtId="2" fontId="10" fillId="2" borderId="4" xfId="2" applyNumberFormat="1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left"/>
    </xf>
    <xf numFmtId="2" fontId="10" fillId="2" borderId="0" xfId="0" applyNumberFormat="1" applyFont="1" applyFill="1" applyAlignment="1">
      <alignment horizontal="center" vertical="center"/>
    </xf>
    <xf numFmtId="0" fontId="10" fillId="0" borderId="4" xfId="1" applyNumberFormat="1" applyFont="1" applyFill="1" applyBorder="1" applyAlignment="1">
      <alignment horizontal="left" vertical="center" wrapText="1"/>
    </xf>
    <xf numFmtId="0" fontId="10" fillId="0" borderId="4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 wrapText="1"/>
    </xf>
    <xf numFmtId="165" fontId="10" fillId="0" borderId="4" xfId="2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165" fontId="10" fillId="2" borderId="4" xfId="2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43" fontId="16" fillId="2" borderId="4" xfId="1" applyFont="1" applyFill="1" applyBorder="1" applyAlignment="1">
      <alignment horizontal="center" vertical="center"/>
    </xf>
    <xf numFmtId="165" fontId="10" fillId="0" borderId="4" xfId="2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65" fontId="17" fillId="0" borderId="4" xfId="2" applyNumberFormat="1" applyFont="1" applyFill="1" applyBorder="1" applyAlignment="1">
      <alignment horizontal="center" vertical="center"/>
    </xf>
    <xf numFmtId="43" fontId="17" fillId="0" borderId="4" xfId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43" fontId="16" fillId="2" borderId="0" xfId="0" applyNumberFormat="1" applyFont="1" applyFill="1" applyAlignment="1">
      <alignment horizontal="center" wrapText="1"/>
    </xf>
    <xf numFmtId="0" fontId="16" fillId="2" borderId="7" xfId="0" applyFont="1" applyFill="1" applyBorder="1" applyAlignment="1">
      <alignment horizontal="center" vertical="center"/>
    </xf>
    <xf numFmtId="43" fontId="16" fillId="2" borderId="7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4" fontId="20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43" fontId="9" fillId="0" borderId="0" xfId="1" applyFont="1" applyAlignment="1">
      <alignment horizontal="left" vertical="center"/>
    </xf>
    <xf numFmtId="43" fontId="9" fillId="0" borderId="0" xfId="0" applyNumberFormat="1" applyFont="1" applyAlignment="1">
      <alignment horizontal="left" vertical="center" wrapText="1"/>
    </xf>
    <xf numFmtId="43" fontId="9" fillId="0" borderId="0" xfId="1" applyFont="1" applyAlignment="1">
      <alignment horizontal="left" vertical="center" wrapText="1"/>
    </xf>
    <xf numFmtId="43" fontId="10" fillId="0" borderId="4" xfId="1" applyFont="1" applyFill="1" applyBorder="1" applyAlignment="1">
      <alignment horizontal="right" vertical="center" wrapText="1"/>
    </xf>
    <xf numFmtId="43" fontId="17" fillId="0" borderId="4" xfId="0" applyNumberFormat="1" applyFont="1" applyBorder="1" applyAlignment="1">
      <alignment horizontal="center" vertical="center" wrapText="1"/>
    </xf>
    <xf numFmtId="10" fontId="17" fillId="0" borderId="4" xfId="0" applyNumberFormat="1" applyFont="1" applyBorder="1" applyAlignment="1">
      <alignment horizontal="center" vertical="center" wrapText="1"/>
    </xf>
    <xf numFmtId="43" fontId="16" fillId="2" borderId="7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43" fontId="16" fillId="0" borderId="4" xfId="0" applyNumberFormat="1" applyFont="1" applyBorder="1" applyAlignment="1">
      <alignment horizontal="center" vertical="center" wrapText="1"/>
    </xf>
    <xf numFmtId="164" fontId="1" fillId="2" borderId="0" xfId="0" applyNumberFormat="1" applyFont="1" applyFill="1"/>
    <xf numFmtId="43" fontId="9" fillId="0" borderId="0" xfId="0" applyNumberFormat="1" applyFont="1" applyAlignment="1">
      <alignment horizontal="center" vertical="center"/>
    </xf>
    <xf numFmtId="43" fontId="23" fillId="0" borderId="4" xfId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left" vertical="center" wrapText="1"/>
    </xf>
    <xf numFmtId="43" fontId="9" fillId="0" borderId="0" xfId="1" applyFont="1" applyAlignment="1">
      <alignment vertical="center"/>
    </xf>
    <xf numFmtId="43" fontId="10" fillId="0" borderId="0" xfId="1" applyFont="1" applyAlignment="1">
      <alignment vertical="center"/>
    </xf>
    <xf numFmtId="43" fontId="10" fillId="2" borderId="0" xfId="0" applyNumberFormat="1" applyFont="1" applyFill="1" applyAlignment="1">
      <alignment horizontal="left" vertical="center" wrapText="1"/>
    </xf>
    <xf numFmtId="43" fontId="17" fillId="2" borderId="4" xfId="1" applyFont="1" applyFill="1" applyBorder="1" applyAlignment="1">
      <alignment horizontal="right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/>
    </xf>
    <xf numFmtId="0" fontId="17" fillId="5" borderId="4" xfId="0" applyFont="1" applyFill="1" applyBorder="1" applyAlignment="1">
      <alignment horizontal="left" vertical="center" wrapText="1"/>
    </xf>
    <xf numFmtId="2" fontId="10" fillId="5" borderId="4" xfId="2" applyNumberFormat="1" applyFont="1" applyFill="1" applyBorder="1" applyAlignment="1">
      <alignment horizontal="right" vertical="center"/>
    </xf>
    <xf numFmtId="43" fontId="10" fillId="5" borderId="4" xfId="1" applyFont="1" applyFill="1" applyBorder="1" applyAlignment="1">
      <alignment horizontal="center" vertical="center" wrapText="1"/>
    </xf>
    <xf numFmtId="0" fontId="10" fillId="5" borderId="4" xfId="2" applyNumberFormat="1" applyFont="1" applyFill="1" applyBorder="1" applyAlignment="1">
      <alignment horizontal="center" vertical="center"/>
    </xf>
    <xf numFmtId="2" fontId="10" fillId="5" borderId="4" xfId="0" applyNumberFormat="1" applyFont="1" applyFill="1" applyBorder="1" applyAlignment="1">
      <alignment horizontal="right" vertical="center"/>
    </xf>
    <xf numFmtId="164" fontId="10" fillId="5" borderId="4" xfId="0" applyNumberFormat="1" applyFont="1" applyFill="1" applyBorder="1" applyAlignment="1">
      <alignment horizontal="center" vertical="center"/>
    </xf>
    <xf numFmtId="43" fontId="18" fillId="5" borderId="4" xfId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vertical="center"/>
    </xf>
    <xf numFmtId="165" fontId="10" fillId="5" borderId="4" xfId="2" applyNumberFormat="1" applyFont="1" applyFill="1" applyBorder="1" applyAlignment="1">
      <alignment horizontal="center" vertical="center" wrapText="1"/>
    </xf>
    <xf numFmtId="43" fontId="10" fillId="5" borderId="4" xfId="0" applyNumberFormat="1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vertical="center" wrapText="1"/>
    </xf>
    <xf numFmtId="165" fontId="10" fillId="5" borderId="4" xfId="2" applyNumberFormat="1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left" vertical="center"/>
    </xf>
    <xf numFmtId="43" fontId="16" fillId="5" borderId="4" xfId="0" applyNumberFormat="1" applyFont="1" applyFill="1" applyBorder="1" applyAlignment="1">
      <alignment horizontal="center" vertical="center" wrapText="1"/>
    </xf>
    <xf numFmtId="0" fontId="24" fillId="7" borderId="12" xfId="0" applyFont="1" applyFill="1" applyBorder="1" applyAlignment="1">
      <alignment horizontal="center" vertical="center" wrapText="1"/>
    </xf>
    <xf numFmtId="0" fontId="24" fillId="7" borderId="14" xfId="0" applyFont="1" applyFill="1" applyBorder="1" applyAlignment="1">
      <alignment horizontal="center" vertical="center" wrapText="1"/>
    </xf>
    <xf numFmtId="43" fontId="9" fillId="0" borderId="4" xfId="0" applyNumberFormat="1" applyFont="1" applyBorder="1" applyAlignment="1">
      <alignment vertical="center"/>
    </xf>
    <xf numFmtId="0" fontId="10" fillId="4" borderId="11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24" fillId="7" borderId="15" xfId="0" applyFont="1" applyFill="1" applyBorder="1" applyAlignment="1">
      <alignment horizontal="center" vertical="center" wrapText="1"/>
    </xf>
    <xf numFmtId="43" fontId="17" fillId="0" borderId="0" xfId="0" applyNumberFormat="1" applyFont="1" applyAlignment="1">
      <alignment horizontal="center" vertical="center"/>
    </xf>
    <xf numFmtId="43" fontId="17" fillId="2" borderId="0" xfId="0" applyNumberFormat="1" applyFont="1" applyFill="1" applyAlignment="1">
      <alignment horizontal="center" vertical="center"/>
    </xf>
    <xf numFmtId="43" fontId="9" fillId="0" borderId="0" xfId="1" applyFont="1" applyBorder="1" applyAlignment="1">
      <alignment vertical="center"/>
    </xf>
    <xf numFmtId="43" fontId="9" fillId="0" borderId="0" xfId="1" applyFont="1" applyBorder="1" applyAlignment="1">
      <alignment vertical="center" wrapText="1"/>
    </xf>
    <xf numFmtId="43" fontId="10" fillId="0" borderId="0" xfId="0" applyNumberFormat="1" applyFont="1" applyAlignment="1">
      <alignment horizontal="center" vertical="center"/>
    </xf>
    <xf numFmtId="43" fontId="9" fillId="5" borderId="0" xfId="1" applyFont="1" applyFill="1" applyBorder="1" applyAlignment="1">
      <alignment vertical="center"/>
    </xf>
    <xf numFmtId="43" fontId="9" fillId="2" borderId="0" xfId="1" applyFont="1" applyFill="1" applyBorder="1" applyAlignment="1">
      <alignment vertical="center"/>
    </xf>
    <xf numFmtId="0" fontId="24" fillId="7" borderId="16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FFFFFF"/>
      <color rgb="FF00CC00"/>
      <color rgb="FF123036"/>
      <color rgb="FF66FF33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115203</xdr:rowOff>
    </xdr:from>
    <xdr:to>
      <xdr:col>1</xdr:col>
      <xdr:colOff>1350787</xdr:colOff>
      <xdr:row>3</xdr:row>
      <xdr:rowOff>101110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990" y="114935"/>
          <a:ext cx="1357630" cy="1138555"/>
        </a:xfrm>
        <a:prstGeom prst="rect">
          <a:avLst/>
        </a:prstGeom>
      </xdr:spPr>
    </xdr:pic>
    <xdr:clientData/>
  </xdr:twoCellAnchor>
  <xdr:twoCellAnchor editAs="oneCell">
    <xdr:from>
      <xdr:col>19</xdr:col>
      <xdr:colOff>105852</xdr:colOff>
      <xdr:row>0</xdr:row>
      <xdr:rowOff>14217</xdr:rowOff>
    </xdr:from>
    <xdr:to>
      <xdr:col>21</xdr:col>
      <xdr:colOff>620905</xdr:colOff>
      <xdr:row>4</xdr:row>
      <xdr:rowOff>17531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052494" y="14217"/>
          <a:ext cx="2398728" cy="1424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3"/>
  <sheetViews>
    <sheetView tabSelected="1" topLeftCell="A458" zoomScale="134" zoomScaleNormal="134" workbookViewId="0">
      <selection activeCell="B484" sqref="B483:B484"/>
    </sheetView>
  </sheetViews>
  <sheetFormatPr baseColWidth="10" defaultColWidth="11.42578125" defaultRowHeight="12"/>
  <cols>
    <col min="1" max="1" width="5.7109375" style="20" customWidth="1"/>
    <col min="2" max="2" width="26.7109375" style="26" customWidth="1"/>
    <col min="3" max="3" width="18.42578125" style="27" customWidth="1"/>
    <col min="4" max="4" width="4.42578125" style="20" customWidth="1"/>
    <col min="5" max="5" width="8.28515625" style="20" customWidth="1"/>
    <col min="6" max="6" width="10.42578125" style="20" customWidth="1"/>
    <col min="7" max="7" width="10" style="20" customWidth="1"/>
    <col min="8" max="8" width="10.42578125" style="20" customWidth="1"/>
    <col min="9" max="9" width="13.28515625" style="20" hidden="1" customWidth="1"/>
    <col min="10" max="10" width="8.7109375" style="20" hidden="1" customWidth="1"/>
    <col min="11" max="11" width="6.42578125" style="20" hidden="1" customWidth="1"/>
    <col min="12" max="12" width="8.7109375" style="20" hidden="1" customWidth="1"/>
    <col min="13" max="13" width="10.42578125" style="20" hidden="1" customWidth="1"/>
    <col min="14" max="14" width="9.85546875" style="28" customWidth="1"/>
    <col min="15" max="15" width="8" style="20" customWidth="1"/>
    <col min="16" max="16" width="10.140625" style="20" customWidth="1"/>
    <col min="17" max="17" width="12.85546875" style="29" customWidth="1"/>
    <col min="18" max="18" width="14.85546875" style="20" customWidth="1"/>
    <col min="19" max="19" width="13.85546875" style="20" customWidth="1"/>
    <col min="20" max="20" width="14.85546875" style="20" customWidth="1"/>
    <col min="21" max="21" width="13.42578125" style="20" customWidth="1"/>
    <col min="22" max="22" width="12.140625" style="21" customWidth="1"/>
    <col min="23" max="16384" width="11.42578125" style="30"/>
  </cols>
  <sheetData>
    <row r="1" spans="1:23" ht="33.75">
      <c r="A1" s="235" t="s">
        <v>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</row>
    <row r="2" spans="1:23" ht="28.5">
      <c r="A2" s="237" t="s">
        <v>1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</row>
    <row r="3" spans="1:23" ht="28.5">
      <c r="A3" s="239" t="s">
        <v>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</row>
    <row r="4" spans="1:23" ht="21">
      <c r="A4" s="241" t="s">
        <v>422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</row>
    <row r="5" spans="1:23">
      <c r="B5" s="31"/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75"/>
      <c r="O5" s="33"/>
      <c r="P5" s="33"/>
      <c r="Q5" s="33"/>
      <c r="R5" s="33"/>
      <c r="S5" s="33"/>
      <c r="T5" s="33"/>
      <c r="U5" s="33"/>
    </row>
    <row r="6" spans="1:23">
      <c r="A6" s="243" t="s">
        <v>3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5"/>
    </row>
    <row r="7" spans="1:23" s="20" customFormat="1" ht="30.75" customHeight="1">
      <c r="A7" s="34" t="s">
        <v>4</v>
      </c>
      <c r="B7" s="35" t="s">
        <v>5</v>
      </c>
      <c r="C7" s="36" t="s">
        <v>6</v>
      </c>
      <c r="D7" s="36" t="s">
        <v>7</v>
      </c>
      <c r="E7" s="36" t="s">
        <v>8</v>
      </c>
      <c r="F7" s="36" t="s">
        <v>9</v>
      </c>
      <c r="G7" s="36" t="s">
        <v>10</v>
      </c>
      <c r="H7" s="36" t="s">
        <v>11</v>
      </c>
      <c r="I7" s="76" t="s">
        <v>12</v>
      </c>
      <c r="J7" s="76" t="s">
        <v>13</v>
      </c>
      <c r="K7" s="76" t="s">
        <v>14</v>
      </c>
      <c r="L7" s="76" t="s">
        <v>15</v>
      </c>
      <c r="M7" s="36" t="s">
        <v>16</v>
      </c>
      <c r="N7" s="36" t="s">
        <v>17</v>
      </c>
      <c r="O7" s="36" t="s">
        <v>18</v>
      </c>
      <c r="P7" s="36" t="s">
        <v>19</v>
      </c>
      <c r="Q7" s="36" t="s">
        <v>20</v>
      </c>
      <c r="R7" s="36" t="s">
        <v>21</v>
      </c>
      <c r="S7" s="36" t="s">
        <v>22</v>
      </c>
      <c r="T7" s="206" t="s">
        <v>423</v>
      </c>
      <c r="U7" s="206" t="s">
        <v>424</v>
      </c>
      <c r="V7" s="207" t="s">
        <v>425</v>
      </c>
    </row>
    <row r="8" spans="1:23">
      <c r="A8" s="64">
        <v>313</v>
      </c>
      <c r="B8" s="65" t="s">
        <v>23</v>
      </c>
      <c r="C8" s="124" t="s">
        <v>24</v>
      </c>
      <c r="D8" s="68">
        <v>15</v>
      </c>
      <c r="E8" s="94">
        <v>948.01400000000001</v>
      </c>
      <c r="F8" s="98">
        <f t="shared" ref="F8:F18" si="0">D8*E8</f>
        <v>14220.210000000001</v>
      </c>
      <c r="G8" s="98"/>
      <c r="H8" s="189"/>
      <c r="I8" s="94">
        <f>VLOOKUP($F$8,Tabisr,1)</f>
        <v>8651.41</v>
      </c>
      <c r="J8" s="98">
        <f t="shared" ref="J8:J17" si="1">+F8-I8</f>
        <v>5568.8000000000011</v>
      </c>
      <c r="K8" s="113">
        <f>VLOOKUP($F$8,Tabisr,4)</f>
        <v>0.21360000000000001</v>
      </c>
      <c r="L8" s="94">
        <f t="shared" ref="L8:L17" si="2">+J8*K8</f>
        <v>1189.4956800000002</v>
      </c>
      <c r="M8" s="69">
        <f>VLOOKUP($F$8,Tabisr,3)</f>
        <v>916.2</v>
      </c>
      <c r="N8" s="188">
        <v>2105.6956800000003</v>
      </c>
      <c r="O8" s="188">
        <v>0</v>
      </c>
      <c r="P8" s="98">
        <v>0</v>
      </c>
      <c r="Q8" s="98">
        <v>0</v>
      </c>
      <c r="R8" s="98">
        <v>0</v>
      </c>
      <c r="S8" s="98">
        <v>0</v>
      </c>
      <c r="T8" s="98">
        <v>14220.210000000001</v>
      </c>
      <c r="U8" s="98">
        <v>2105.6956800000003</v>
      </c>
      <c r="V8" s="208">
        <v>12114.51432</v>
      </c>
    </row>
    <row r="9" spans="1:23">
      <c r="A9" s="64">
        <v>194</v>
      </c>
      <c r="B9" s="65" t="s">
        <v>25</v>
      </c>
      <c r="C9" s="124" t="s">
        <v>24</v>
      </c>
      <c r="D9" s="68">
        <v>15</v>
      </c>
      <c r="E9" s="94">
        <v>948.01400000000001</v>
      </c>
      <c r="F9" s="98">
        <f t="shared" si="0"/>
        <v>14220.210000000001</v>
      </c>
      <c r="G9" s="98"/>
      <c r="H9" s="189"/>
      <c r="I9" s="94">
        <f>VLOOKUP($F$9,Tabisr,1)</f>
        <v>8651.41</v>
      </c>
      <c r="J9" s="98">
        <f t="shared" si="1"/>
        <v>5568.8000000000011</v>
      </c>
      <c r="K9" s="113">
        <f>VLOOKUP($F$9,Tabisr,4)</f>
        <v>0.21360000000000001</v>
      </c>
      <c r="L9" s="94">
        <f t="shared" si="2"/>
        <v>1189.4956800000002</v>
      </c>
      <c r="M9" s="69">
        <f>VLOOKUP($F$9,Tabisr,3)</f>
        <v>916.2</v>
      </c>
      <c r="N9" s="188">
        <v>2105.6956800000003</v>
      </c>
      <c r="O9" s="188">
        <v>0</v>
      </c>
      <c r="P9" s="98">
        <v>0</v>
      </c>
      <c r="Q9" s="98">
        <v>0</v>
      </c>
      <c r="R9" s="98">
        <v>0</v>
      </c>
      <c r="S9" s="98">
        <v>0</v>
      </c>
      <c r="T9" s="98">
        <v>8014.5143200000002</v>
      </c>
      <c r="U9" s="98">
        <v>6205.6956800000007</v>
      </c>
      <c r="V9" s="208">
        <v>1808.8186399999995</v>
      </c>
      <c r="W9" s="185"/>
    </row>
    <row r="10" spans="1:23">
      <c r="A10" s="64">
        <v>9</v>
      </c>
      <c r="B10" s="65" t="s">
        <v>26</v>
      </c>
      <c r="C10" s="124" t="s">
        <v>24</v>
      </c>
      <c r="D10" s="68">
        <v>15</v>
      </c>
      <c r="E10" s="94">
        <v>948.01400000000001</v>
      </c>
      <c r="F10" s="98">
        <f t="shared" si="0"/>
        <v>14220.210000000001</v>
      </c>
      <c r="G10" s="98"/>
      <c r="H10" s="189"/>
      <c r="I10" s="94">
        <f>VLOOKUP($F$10,Tabisr,1)</f>
        <v>8651.41</v>
      </c>
      <c r="J10" s="98">
        <f t="shared" si="1"/>
        <v>5568.8000000000011</v>
      </c>
      <c r="K10" s="113">
        <f>VLOOKUP($F$10,Tabisr,4)</f>
        <v>0.21360000000000001</v>
      </c>
      <c r="L10" s="94">
        <f t="shared" si="2"/>
        <v>1189.4956800000002</v>
      </c>
      <c r="M10" s="69">
        <f>VLOOKUP($F$10,Tabisr,3)</f>
        <v>916.2</v>
      </c>
      <c r="N10" s="188">
        <v>2105.6956800000003</v>
      </c>
      <c r="O10" s="188">
        <v>0</v>
      </c>
      <c r="P10" s="98">
        <v>0</v>
      </c>
      <c r="Q10" s="98">
        <v>0</v>
      </c>
      <c r="R10" s="98">
        <v>0</v>
      </c>
      <c r="S10" s="98">
        <v>0</v>
      </c>
      <c r="T10" s="98">
        <v>12114.51432</v>
      </c>
      <c r="U10" s="98">
        <v>2105.6956800000003</v>
      </c>
      <c r="V10" s="208">
        <v>10008.81864</v>
      </c>
    </row>
    <row r="11" spans="1:23">
      <c r="A11" s="64">
        <v>323</v>
      </c>
      <c r="B11" s="65" t="s">
        <v>57</v>
      </c>
      <c r="C11" s="190" t="s">
        <v>24</v>
      </c>
      <c r="D11" s="68">
        <v>15</v>
      </c>
      <c r="E11" s="94">
        <v>948.01400000000001</v>
      </c>
      <c r="F11" s="98">
        <f t="shared" si="0"/>
        <v>14220.210000000001</v>
      </c>
      <c r="G11" s="98"/>
      <c r="H11" s="189"/>
      <c r="I11" s="94">
        <f>VLOOKUP($F$11,Tabisr,1)</f>
        <v>8651.41</v>
      </c>
      <c r="J11" s="98">
        <f t="shared" si="1"/>
        <v>5568.8000000000011</v>
      </c>
      <c r="K11" s="113">
        <f>VLOOKUP($F$11,Tabisr,4)</f>
        <v>0.21360000000000001</v>
      </c>
      <c r="L11" s="94">
        <f t="shared" si="2"/>
        <v>1189.4956800000002</v>
      </c>
      <c r="M11" s="69">
        <f>VLOOKUP($F$11,Tabisr,3)</f>
        <v>916.2</v>
      </c>
      <c r="N11" s="188">
        <v>2105.6956800000003</v>
      </c>
      <c r="O11" s="188"/>
      <c r="P11" s="98">
        <v>0</v>
      </c>
      <c r="Q11" s="98">
        <v>0</v>
      </c>
      <c r="R11" s="98">
        <v>0</v>
      </c>
      <c r="S11" s="98">
        <v>0</v>
      </c>
      <c r="T11" s="98">
        <v>12114.51432</v>
      </c>
      <c r="U11" s="98">
        <v>2105.6956800000003</v>
      </c>
      <c r="V11" s="208">
        <v>10008.81864</v>
      </c>
      <c r="W11" s="185"/>
    </row>
    <row r="12" spans="1:23">
      <c r="A12" s="64">
        <v>311</v>
      </c>
      <c r="B12" s="65" t="s">
        <v>27</v>
      </c>
      <c r="C12" s="190" t="s">
        <v>24</v>
      </c>
      <c r="D12" s="68">
        <v>15</v>
      </c>
      <c r="E12" s="94">
        <v>948.01400000000001</v>
      </c>
      <c r="F12" s="98">
        <f t="shared" si="0"/>
        <v>14220.210000000001</v>
      </c>
      <c r="G12" s="98"/>
      <c r="H12" s="189"/>
      <c r="I12" s="94">
        <f>VLOOKUP($F$12,Tabisr,1)</f>
        <v>8651.41</v>
      </c>
      <c r="J12" s="98">
        <f t="shared" si="1"/>
        <v>5568.8000000000011</v>
      </c>
      <c r="K12" s="113">
        <f>VLOOKUP($F$12,Tabisr,4)</f>
        <v>0.21360000000000001</v>
      </c>
      <c r="L12" s="94">
        <f t="shared" si="2"/>
        <v>1189.4956800000002</v>
      </c>
      <c r="M12" s="69">
        <f>VLOOKUP($F$12,Tabisr,3)</f>
        <v>916.2</v>
      </c>
      <c r="N12" s="188">
        <v>2105.6956800000003</v>
      </c>
      <c r="O12" s="188">
        <v>0</v>
      </c>
      <c r="P12" s="98">
        <v>0</v>
      </c>
      <c r="Q12" s="98">
        <v>0</v>
      </c>
      <c r="R12" s="98">
        <v>0</v>
      </c>
      <c r="S12" s="98">
        <v>0</v>
      </c>
      <c r="T12" s="98">
        <v>10714.51432</v>
      </c>
      <c r="U12" s="98">
        <v>3505.6956800000003</v>
      </c>
      <c r="V12" s="208">
        <v>7208.8186399999995</v>
      </c>
      <c r="W12" s="185"/>
    </row>
    <row r="13" spans="1:23">
      <c r="A13" s="64">
        <v>317</v>
      </c>
      <c r="B13" s="65" t="s">
        <v>28</v>
      </c>
      <c r="C13" s="190" t="s">
        <v>24</v>
      </c>
      <c r="D13" s="68">
        <v>15</v>
      </c>
      <c r="E13" s="94">
        <v>948.01400000000001</v>
      </c>
      <c r="F13" s="98">
        <f t="shared" si="0"/>
        <v>14220.210000000001</v>
      </c>
      <c r="G13" s="98"/>
      <c r="H13" s="189"/>
      <c r="I13" s="94">
        <f>VLOOKUP($F$13,Tabisr,1)</f>
        <v>8651.41</v>
      </c>
      <c r="J13" s="98">
        <f t="shared" si="1"/>
        <v>5568.8000000000011</v>
      </c>
      <c r="K13" s="113">
        <f>VLOOKUP($F$13,Tabisr,4)</f>
        <v>0.21360000000000001</v>
      </c>
      <c r="L13" s="94">
        <f t="shared" si="2"/>
        <v>1189.4956800000002</v>
      </c>
      <c r="M13" s="69">
        <f>VLOOKUP($F$13,Tabisr,3)</f>
        <v>916.2</v>
      </c>
      <c r="N13" s="188">
        <v>2105.6956800000003</v>
      </c>
      <c r="O13" s="188">
        <v>0</v>
      </c>
      <c r="P13" s="98">
        <v>0</v>
      </c>
      <c r="Q13" s="98">
        <v>0</v>
      </c>
      <c r="R13" s="98">
        <v>0</v>
      </c>
      <c r="S13" s="98">
        <v>0</v>
      </c>
      <c r="T13" s="98">
        <v>12114.51432</v>
      </c>
      <c r="U13" s="98">
        <v>2105.6956800000003</v>
      </c>
      <c r="V13" s="208">
        <v>10008.81864</v>
      </c>
      <c r="W13" s="185"/>
    </row>
    <row r="14" spans="1:23">
      <c r="A14" s="64">
        <v>314</v>
      </c>
      <c r="B14" s="65" t="s">
        <v>29</v>
      </c>
      <c r="C14" s="190" t="s">
        <v>24</v>
      </c>
      <c r="D14" s="68">
        <v>15</v>
      </c>
      <c r="E14" s="94">
        <v>948.01400000000001</v>
      </c>
      <c r="F14" s="98">
        <f t="shared" si="0"/>
        <v>14220.210000000001</v>
      </c>
      <c r="G14" s="98"/>
      <c r="H14" s="189"/>
      <c r="I14" s="94">
        <f>VLOOKUP($F$14,Tabisr,1)</f>
        <v>8651.41</v>
      </c>
      <c r="J14" s="98">
        <f t="shared" si="1"/>
        <v>5568.8000000000011</v>
      </c>
      <c r="K14" s="113">
        <f>VLOOKUP($F$14,Tabisr,4)</f>
        <v>0.21360000000000001</v>
      </c>
      <c r="L14" s="94">
        <f t="shared" si="2"/>
        <v>1189.4956800000002</v>
      </c>
      <c r="M14" s="69">
        <f>VLOOKUP($F$14,Tabisr,3)</f>
        <v>916.2</v>
      </c>
      <c r="N14" s="188">
        <v>2105.6956800000003</v>
      </c>
      <c r="O14" s="188">
        <v>0</v>
      </c>
      <c r="P14" s="98">
        <v>0</v>
      </c>
      <c r="Q14" s="98">
        <v>0</v>
      </c>
      <c r="R14" s="98">
        <v>0</v>
      </c>
      <c r="S14" s="98">
        <v>0</v>
      </c>
      <c r="T14" s="98">
        <v>12114.51432</v>
      </c>
      <c r="U14" s="98">
        <v>2105.6956800000003</v>
      </c>
      <c r="V14" s="208">
        <v>10008.81864</v>
      </c>
    </row>
    <row r="15" spans="1:23">
      <c r="A15" s="64">
        <v>318</v>
      </c>
      <c r="B15" s="65" t="s">
        <v>30</v>
      </c>
      <c r="C15" s="190" t="s">
        <v>24</v>
      </c>
      <c r="D15" s="68">
        <v>15</v>
      </c>
      <c r="E15" s="94">
        <v>948.01400000000001</v>
      </c>
      <c r="F15" s="98">
        <f t="shared" si="0"/>
        <v>14220.210000000001</v>
      </c>
      <c r="G15" s="98"/>
      <c r="H15" s="189"/>
      <c r="I15" s="94">
        <f>VLOOKUP($F$15,Tabisr,1)</f>
        <v>8651.41</v>
      </c>
      <c r="J15" s="98">
        <f t="shared" si="1"/>
        <v>5568.8000000000011</v>
      </c>
      <c r="K15" s="113">
        <f>VLOOKUP($F$15,Tabisr,4)</f>
        <v>0.21360000000000001</v>
      </c>
      <c r="L15" s="94">
        <f t="shared" si="2"/>
        <v>1189.4956800000002</v>
      </c>
      <c r="M15" s="69">
        <f>VLOOKUP($F$15,Tabisr,3)</f>
        <v>916.2</v>
      </c>
      <c r="N15" s="188">
        <v>2105.6956800000003</v>
      </c>
      <c r="O15" s="188">
        <v>0</v>
      </c>
      <c r="P15" s="98">
        <v>0</v>
      </c>
      <c r="Q15" s="98">
        <v>0</v>
      </c>
      <c r="R15" s="98">
        <v>0</v>
      </c>
      <c r="S15" s="98">
        <v>0</v>
      </c>
      <c r="T15" s="98">
        <v>12114.51432</v>
      </c>
      <c r="U15" s="98">
        <v>2105.6956800000003</v>
      </c>
      <c r="V15" s="208">
        <v>10008.81864</v>
      </c>
      <c r="W15" s="185"/>
    </row>
    <row r="16" spans="1:23">
      <c r="A16" s="64">
        <v>316</v>
      </c>
      <c r="B16" s="65" t="s">
        <v>31</v>
      </c>
      <c r="C16" s="124" t="s">
        <v>24</v>
      </c>
      <c r="D16" s="68">
        <v>15</v>
      </c>
      <c r="E16" s="94">
        <v>948.01400000000001</v>
      </c>
      <c r="F16" s="98">
        <f t="shared" si="0"/>
        <v>14220.210000000001</v>
      </c>
      <c r="G16" s="98"/>
      <c r="H16" s="189"/>
      <c r="I16" s="94">
        <f>VLOOKUP($F$16,Tabisr,1)</f>
        <v>8651.41</v>
      </c>
      <c r="J16" s="98">
        <f t="shared" si="1"/>
        <v>5568.8000000000011</v>
      </c>
      <c r="K16" s="113">
        <f>VLOOKUP($F$16,Tabisr,4)</f>
        <v>0.21360000000000001</v>
      </c>
      <c r="L16" s="94">
        <f t="shared" si="2"/>
        <v>1189.4956800000002</v>
      </c>
      <c r="M16" s="69">
        <f>VLOOKUP($F$16,Tabisr,3)</f>
        <v>916.2</v>
      </c>
      <c r="N16" s="188">
        <v>2105.6956800000003</v>
      </c>
      <c r="O16" s="188">
        <v>0</v>
      </c>
      <c r="P16" s="98">
        <v>0</v>
      </c>
      <c r="Q16" s="98">
        <v>0</v>
      </c>
      <c r="R16" s="98">
        <v>0</v>
      </c>
      <c r="S16" s="98">
        <v>0</v>
      </c>
      <c r="T16" s="98">
        <v>12114.51432</v>
      </c>
      <c r="U16" s="98">
        <v>2105.6956800000003</v>
      </c>
      <c r="V16" s="208">
        <v>10008.81864</v>
      </c>
      <c r="W16" s="185"/>
    </row>
    <row r="17" spans="1:23">
      <c r="A17" s="64">
        <v>327</v>
      </c>
      <c r="B17" s="65" t="s">
        <v>32</v>
      </c>
      <c r="C17" s="124" t="s">
        <v>33</v>
      </c>
      <c r="D17" s="68">
        <v>15</v>
      </c>
      <c r="E17" s="69">
        <v>448.983</v>
      </c>
      <c r="F17" s="98">
        <f t="shared" si="0"/>
        <v>6734.7449999999999</v>
      </c>
      <c r="G17" s="98">
        <v>400</v>
      </c>
      <c r="H17" s="94"/>
      <c r="I17" s="69">
        <f>VLOOKUP($F$17,Tabisr,1)</f>
        <v>6216.16</v>
      </c>
      <c r="J17" s="98">
        <f t="shared" si="1"/>
        <v>518.58500000000004</v>
      </c>
      <c r="K17" s="91">
        <f>VLOOKUP($F$17,Tabisr,4)</f>
        <v>0.16</v>
      </c>
      <c r="L17" s="69">
        <f t="shared" si="2"/>
        <v>82.973600000000005</v>
      </c>
      <c r="M17" s="69">
        <f>VLOOKUP($F$17,Tabisr,3)</f>
        <v>499.2</v>
      </c>
      <c r="N17" s="188">
        <v>582.17359999999996</v>
      </c>
      <c r="O17" s="69">
        <v>0</v>
      </c>
      <c r="P17" s="94">
        <v>0</v>
      </c>
      <c r="Q17" s="94"/>
      <c r="R17" s="94">
        <v>0</v>
      </c>
      <c r="S17" s="94">
        <v>0</v>
      </c>
      <c r="T17" s="98">
        <v>6552.5713999999998</v>
      </c>
      <c r="U17" s="98">
        <v>582.17359999999996</v>
      </c>
      <c r="V17" s="208">
        <v>5970.3977999999997</v>
      </c>
    </row>
    <row r="18" spans="1:23">
      <c r="A18" s="37"/>
      <c r="B18" s="40" t="s">
        <v>34</v>
      </c>
      <c r="C18" s="49" t="s">
        <v>35</v>
      </c>
      <c r="D18" s="50"/>
      <c r="E18" s="51">
        <v>0</v>
      </c>
      <c r="F18" s="52">
        <f t="shared" si="0"/>
        <v>0</v>
      </c>
      <c r="G18" s="52"/>
      <c r="H18" s="42"/>
      <c r="I18" s="51"/>
      <c r="J18" s="62"/>
      <c r="K18" s="84"/>
      <c r="L18" s="42"/>
      <c r="M18" s="51"/>
      <c r="N18" s="85">
        <v>0</v>
      </c>
      <c r="O18" s="79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98">
        <v>0</v>
      </c>
      <c r="V18" s="208"/>
    </row>
    <row r="19" spans="1:23">
      <c r="A19" s="53"/>
      <c r="B19" s="54"/>
      <c r="C19" s="55"/>
      <c r="D19" s="57" t="s">
        <v>36</v>
      </c>
      <c r="E19" s="58"/>
      <c r="F19" s="59">
        <f t="shared" ref="F19:M19" si="3">SUM(F8:F18)</f>
        <v>134716.63500000004</v>
      </c>
      <c r="G19" s="59">
        <f t="shared" si="3"/>
        <v>400</v>
      </c>
      <c r="H19" s="59">
        <f t="shared" si="3"/>
        <v>0</v>
      </c>
      <c r="I19" s="59">
        <f t="shared" si="3"/>
        <v>84078.85000000002</v>
      </c>
      <c r="J19" s="59">
        <f t="shared" si="3"/>
        <v>50637.785000000018</v>
      </c>
      <c r="K19" s="59">
        <f t="shared" si="3"/>
        <v>2.0824000000000003</v>
      </c>
      <c r="L19" s="59">
        <f t="shared" si="3"/>
        <v>10788.434720000001</v>
      </c>
      <c r="M19" s="59">
        <f t="shared" si="3"/>
        <v>8745</v>
      </c>
      <c r="N19" s="86">
        <v>19533.434720000001</v>
      </c>
      <c r="O19" s="86">
        <v>0</v>
      </c>
      <c r="P19" s="86">
        <v>5500</v>
      </c>
      <c r="Q19" s="86">
        <v>0</v>
      </c>
      <c r="R19" s="86">
        <v>0</v>
      </c>
      <c r="S19" s="86">
        <v>0</v>
      </c>
      <c r="T19" s="86">
        <v>112188.89596000001</v>
      </c>
      <c r="U19" s="86">
        <v>25033.434720000005</v>
      </c>
      <c r="V19" s="86">
        <v>87155.46123999999</v>
      </c>
    </row>
    <row r="20" spans="1:23">
      <c r="A20" s="53"/>
      <c r="B20" s="54"/>
      <c r="C20" s="187"/>
      <c r="D20" s="57"/>
      <c r="E20" s="58"/>
      <c r="F20" s="59"/>
      <c r="G20" s="59"/>
      <c r="H20" s="59"/>
      <c r="I20" s="59"/>
      <c r="J20" s="59"/>
      <c r="K20" s="59"/>
      <c r="L20" s="59"/>
      <c r="M20" s="59"/>
      <c r="N20" s="86"/>
      <c r="O20" s="86"/>
      <c r="P20" s="59"/>
      <c r="Q20" s="59"/>
      <c r="R20" s="59"/>
      <c r="S20" s="59"/>
      <c r="T20" s="59"/>
      <c r="U20" s="59"/>
    </row>
    <row r="21" spans="1:23">
      <c r="A21" s="53"/>
      <c r="B21" s="54"/>
      <c r="C21" s="55"/>
      <c r="D21" s="57"/>
      <c r="E21" s="58"/>
      <c r="F21" s="59"/>
      <c r="G21" s="59"/>
      <c r="H21" s="59"/>
      <c r="I21" s="59"/>
      <c r="J21" s="59"/>
      <c r="K21" s="59"/>
      <c r="L21" s="59"/>
      <c r="M21" s="59"/>
      <c r="N21" s="86"/>
      <c r="O21" s="59"/>
      <c r="P21" s="59"/>
      <c r="Q21" s="59"/>
      <c r="R21" s="59"/>
      <c r="S21" s="59"/>
      <c r="T21" s="59"/>
      <c r="U21" s="59"/>
    </row>
    <row r="22" spans="1:23">
      <c r="A22" s="223" t="s">
        <v>37</v>
      </c>
      <c r="B22" s="224"/>
      <c r="C22" s="224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5"/>
    </row>
    <row r="23" spans="1:23" ht="33" customHeight="1">
      <c r="A23" s="209" t="s">
        <v>4</v>
      </c>
      <c r="B23" s="210" t="s">
        <v>5</v>
      </c>
      <c r="C23" s="211" t="s">
        <v>6</v>
      </c>
      <c r="D23" s="211" t="s">
        <v>7</v>
      </c>
      <c r="E23" s="211" t="s">
        <v>8</v>
      </c>
      <c r="F23" s="211" t="s">
        <v>9</v>
      </c>
      <c r="G23" s="211" t="s">
        <v>10</v>
      </c>
      <c r="H23" s="211" t="s">
        <v>11</v>
      </c>
      <c r="I23" s="212" t="s">
        <v>12</v>
      </c>
      <c r="J23" s="212" t="s">
        <v>13</v>
      </c>
      <c r="K23" s="212" t="s">
        <v>14</v>
      </c>
      <c r="L23" s="212" t="s">
        <v>15</v>
      </c>
      <c r="M23" s="211" t="s">
        <v>16</v>
      </c>
      <c r="N23" s="211" t="s">
        <v>17</v>
      </c>
      <c r="O23" s="211" t="s">
        <v>18</v>
      </c>
      <c r="P23" s="211" t="s">
        <v>19</v>
      </c>
      <c r="Q23" s="211" t="s">
        <v>20</v>
      </c>
      <c r="R23" s="211" t="s">
        <v>21</v>
      </c>
      <c r="S23" s="211" t="s">
        <v>22</v>
      </c>
      <c r="T23" s="206" t="s">
        <v>423</v>
      </c>
      <c r="U23" s="206" t="s">
        <v>424</v>
      </c>
      <c r="V23" s="207" t="s">
        <v>425</v>
      </c>
    </row>
    <row r="24" spans="1:23">
      <c r="A24" s="37">
        <v>308</v>
      </c>
      <c r="B24" s="61" t="s">
        <v>38</v>
      </c>
      <c r="C24" s="49" t="s">
        <v>39</v>
      </c>
      <c r="D24" s="41">
        <v>15</v>
      </c>
      <c r="E24" s="51">
        <v>2055.7514999999999</v>
      </c>
      <c r="F24" s="62">
        <f t="shared" ref="F24:F30" si="4">D24*E24</f>
        <v>30836.272499999999</v>
      </c>
      <c r="G24" s="62"/>
      <c r="H24" s="42"/>
      <c r="I24" s="51">
        <f>VLOOKUP($F$24,Tabisr,1)</f>
        <v>27501.61</v>
      </c>
      <c r="J24" s="62">
        <f>+F24-I24</f>
        <v>3334.6624999999985</v>
      </c>
      <c r="K24" s="84">
        <f>VLOOKUP($F$24,Tabisr,4)</f>
        <v>0.3</v>
      </c>
      <c r="L24" s="51">
        <f>+J24*K24</f>
        <v>1000.3987499999995</v>
      </c>
      <c r="M24" s="51">
        <f>VLOOKUP($F$24,Tabisr,3)</f>
        <v>5159.7</v>
      </c>
      <c r="N24" s="52">
        <f>+L24+M24</f>
        <v>6160.0987499999992</v>
      </c>
      <c r="O24" s="51">
        <v>0</v>
      </c>
      <c r="P24" s="42">
        <v>0</v>
      </c>
      <c r="Q24" s="42">
        <v>0</v>
      </c>
      <c r="R24" s="42">
        <v>0</v>
      </c>
      <c r="S24" s="42">
        <v>0</v>
      </c>
      <c r="T24" s="43">
        <v>30836.272499999999</v>
      </c>
      <c r="U24" s="43">
        <v>6160.0987499999992</v>
      </c>
      <c r="V24" s="208">
        <v>24676.173750000002</v>
      </c>
      <c r="W24" s="185"/>
    </row>
    <row r="25" spans="1:23">
      <c r="A25" s="37">
        <v>12</v>
      </c>
      <c r="B25" s="61" t="s">
        <v>40</v>
      </c>
      <c r="C25" s="49" t="s">
        <v>41</v>
      </c>
      <c r="D25" s="41"/>
      <c r="E25" s="51">
        <v>760.52949999999998</v>
      </c>
      <c r="F25" s="51">
        <f t="shared" si="4"/>
        <v>0</v>
      </c>
      <c r="G25" s="51"/>
      <c r="H25" s="87"/>
      <c r="I25" s="51"/>
      <c r="J25" s="62"/>
      <c r="K25" s="84"/>
      <c r="L25" s="51"/>
      <c r="M25" s="51"/>
      <c r="N25" s="88"/>
      <c r="O25" s="51"/>
      <c r="P25" s="51"/>
      <c r="Q25" s="51"/>
      <c r="R25" s="51"/>
      <c r="S25" s="51"/>
      <c r="T25" s="43">
        <v>0</v>
      </c>
      <c r="U25" s="43">
        <v>0</v>
      </c>
      <c r="V25" s="208">
        <v>0</v>
      </c>
      <c r="W25" s="185"/>
    </row>
    <row r="26" spans="1:23">
      <c r="A26" s="37">
        <v>320</v>
      </c>
      <c r="B26" s="38" t="s">
        <v>42</v>
      </c>
      <c r="C26" s="49" t="s">
        <v>43</v>
      </c>
      <c r="D26" s="41">
        <v>15</v>
      </c>
      <c r="E26" s="51">
        <v>617.02099999999996</v>
      </c>
      <c r="F26" s="51">
        <f t="shared" si="4"/>
        <v>9255.3149999999987</v>
      </c>
      <c r="G26" s="51"/>
      <c r="H26" s="42"/>
      <c r="I26" s="51">
        <f>VLOOKUP($F$27,Tabisr,1)</f>
        <v>8651.41</v>
      </c>
      <c r="J26" s="62">
        <f>+F26-I26</f>
        <v>603.90499999999884</v>
      </c>
      <c r="K26" s="84">
        <f>VLOOKUP($F$27,Tabisr,4)</f>
        <v>0.21360000000000001</v>
      </c>
      <c r="L26" s="51">
        <f>+J26*K26</f>
        <v>128.99410799999976</v>
      </c>
      <c r="M26" s="51">
        <f>VLOOKUP($F$27,Tabisr,3)</f>
        <v>916.2</v>
      </c>
      <c r="N26" s="88">
        <f>+L26+M26</f>
        <v>1045.1941079999997</v>
      </c>
      <c r="O26" s="51">
        <v>0</v>
      </c>
      <c r="P26" s="42">
        <v>0</v>
      </c>
      <c r="Q26" s="42">
        <v>0</v>
      </c>
      <c r="R26" s="42">
        <v>0</v>
      </c>
      <c r="S26" s="42">
        <v>0</v>
      </c>
      <c r="T26" s="43">
        <v>9255.3149999999987</v>
      </c>
      <c r="U26" s="43">
        <v>1045.1941079999997</v>
      </c>
      <c r="V26" s="208">
        <v>8210.120891999999</v>
      </c>
      <c r="W26" s="185"/>
    </row>
    <row r="27" spans="1:23">
      <c r="A27" s="37">
        <v>14</v>
      </c>
      <c r="B27" s="38" t="s">
        <v>44</v>
      </c>
      <c r="C27" s="49" t="s">
        <v>45</v>
      </c>
      <c r="D27" s="41">
        <v>15</v>
      </c>
      <c r="E27" s="51">
        <v>617.02099999999996</v>
      </c>
      <c r="F27" s="51">
        <f t="shared" si="4"/>
        <v>9255.3149999999987</v>
      </c>
      <c r="G27" s="51"/>
      <c r="H27" s="42"/>
      <c r="I27" s="51">
        <f>VLOOKUP($F$27,Tabisr,1)</f>
        <v>8651.41</v>
      </c>
      <c r="J27" s="62">
        <f>+F27-I27</f>
        <v>603.90499999999884</v>
      </c>
      <c r="K27" s="84">
        <f>VLOOKUP($F$27,Tabisr,4)</f>
        <v>0.21360000000000001</v>
      </c>
      <c r="L27" s="51">
        <f>+J27*K27</f>
        <v>128.99410799999976</v>
      </c>
      <c r="M27" s="51">
        <f>VLOOKUP($F$27,Tabisr,3)</f>
        <v>916.2</v>
      </c>
      <c r="N27" s="88">
        <f>+L27+M27</f>
        <v>1045.1941079999997</v>
      </c>
      <c r="O27" s="51">
        <v>0</v>
      </c>
      <c r="P27" s="42">
        <v>0</v>
      </c>
      <c r="Q27" s="42">
        <v>0</v>
      </c>
      <c r="R27" s="42">
        <v>0</v>
      </c>
      <c r="S27" s="42">
        <v>0</v>
      </c>
      <c r="T27" s="43">
        <v>9255.3149999999987</v>
      </c>
      <c r="U27" s="43">
        <v>1045.1941079999997</v>
      </c>
      <c r="V27" s="208">
        <v>8210.120891999999</v>
      </c>
      <c r="W27" s="185"/>
    </row>
    <row r="28" spans="1:23">
      <c r="A28" s="37"/>
      <c r="B28" s="61" t="s">
        <v>40</v>
      </c>
      <c r="C28" s="49" t="s">
        <v>35</v>
      </c>
      <c r="D28" s="41">
        <v>0</v>
      </c>
      <c r="E28" s="51">
        <v>303.09399999999999</v>
      </c>
      <c r="F28" s="51">
        <f t="shared" si="4"/>
        <v>0</v>
      </c>
      <c r="G28" s="51"/>
      <c r="H28" s="42"/>
      <c r="I28" s="51"/>
      <c r="J28" s="62"/>
      <c r="K28" s="84"/>
      <c r="L28" s="51"/>
      <c r="M28" s="51"/>
      <c r="N28" s="88"/>
      <c r="O28" s="51"/>
      <c r="P28" s="42"/>
      <c r="Q28" s="42"/>
      <c r="R28" s="42"/>
      <c r="S28" s="42"/>
      <c r="T28" s="43">
        <v>0</v>
      </c>
      <c r="U28" s="43">
        <v>0</v>
      </c>
      <c r="V28" s="208">
        <v>0</v>
      </c>
      <c r="W28" s="185"/>
    </row>
    <row r="29" spans="1:23">
      <c r="A29" s="63"/>
      <c r="B29" s="61" t="s">
        <v>40</v>
      </c>
      <c r="C29" s="49" t="s">
        <v>46</v>
      </c>
      <c r="D29" s="41"/>
      <c r="E29" s="51">
        <v>760.52949999999998</v>
      </c>
      <c r="F29" s="51">
        <f t="shared" si="4"/>
        <v>0</v>
      </c>
      <c r="G29" s="51"/>
      <c r="H29" s="87"/>
      <c r="I29" s="51"/>
      <c r="J29" s="62"/>
      <c r="K29" s="84"/>
      <c r="L29" s="51"/>
      <c r="M29" s="51"/>
      <c r="N29" s="88"/>
      <c r="O29" s="51"/>
      <c r="P29" s="51">
        <v>0</v>
      </c>
      <c r="Q29" s="51">
        <v>0</v>
      </c>
      <c r="R29" s="51">
        <v>0</v>
      </c>
      <c r="S29" s="51">
        <v>0</v>
      </c>
      <c r="T29" s="43">
        <v>0</v>
      </c>
      <c r="U29" s="43">
        <v>0</v>
      </c>
      <c r="V29" s="208">
        <v>0</v>
      </c>
      <c r="W29" s="185"/>
    </row>
    <row r="30" spans="1:23">
      <c r="A30" s="64">
        <v>319</v>
      </c>
      <c r="B30" s="66" t="s">
        <v>47</v>
      </c>
      <c r="C30" s="67" t="s">
        <v>48</v>
      </c>
      <c r="D30" s="41">
        <v>15</v>
      </c>
      <c r="E30" s="69">
        <v>760.52949999999998</v>
      </c>
      <c r="F30" s="69">
        <f t="shared" si="4"/>
        <v>11407.942499999999</v>
      </c>
      <c r="G30" s="69"/>
      <c r="H30" s="89"/>
      <c r="I30" s="69">
        <f>VLOOKUP($F$30,Tabisr,1)</f>
        <v>8651.41</v>
      </c>
      <c r="J30" s="90">
        <f>+F30-I30</f>
        <v>2756.5324999999993</v>
      </c>
      <c r="K30" s="91">
        <f>VLOOKUP($F$30,Tabisr,4)</f>
        <v>0.21360000000000001</v>
      </c>
      <c r="L30" s="69">
        <f>+J30*K30</f>
        <v>588.79534199999989</v>
      </c>
      <c r="M30" s="69">
        <f>VLOOKUP($F$30,Tabisr,3)</f>
        <v>916.2</v>
      </c>
      <c r="N30" s="92">
        <f>+L30+M30</f>
        <v>1504.9953419999999</v>
      </c>
      <c r="O30" s="69">
        <v>0</v>
      </c>
      <c r="P30" s="69">
        <v>0</v>
      </c>
      <c r="Q30" s="69"/>
      <c r="R30" s="69">
        <v>0</v>
      </c>
      <c r="S30" s="69">
        <v>0</v>
      </c>
      <c r="T30" s="43">
        <v>11407.942499999999</v>
      </c>
      <c r="U30" s="43">
        <v>1504.9953419999999</v>
      </c>
      <c r="V30" s="208">
        <v>9902.947157999999</v>
      </c>
      <c r="W30" s="185"/>
    </row>
    <row r="31" spans="1:23">
      <c r="A31" s="53"/>
      <c r="B31" s="54"/>
      <c r="C31" s="55"/>
      <c r="D31" s="57"/>
      <c r="E31" s="58"/>
      <c r="F31" s="58">
        <f>SUM(F24:F30)</f>
        <v>60754.844999999994</v>
      </c>
      <c r="G31" s="70">
        <f>SUM(G24:G30)</f>
        <v>0</v>
      </c>
      <c r="H31" s="70">
        <f>SUM(H24:H30)</f>
        <v>0</v>
      </c>
      <c r="I31" s="70"/>
      <c r="J31" s="70"/>
      <c r="K31" s="70"/>
      <c r="L31" s="70"/>
      <c r="M31" s="70"/>
      <c r="N31" s="73">
        <f t="shared" ref="N31" si="5">SUM(N24:N30)</f>
        <v>9755.4823079999987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60754.844999999994</v>
      </c>
      <c r="U31" s="70">
        <v>9755.4823079999987</v>
      </c>
      <c r="V31" s="70">
        <v>50999.362691999995</v>
      </c>
      <c r="W31" s="185"/>
    </row>
    <row r="32" spans="1:23">
      <c r="A32" s="53"/>
      <c r="B32" s="54"/>
      <c r="C32" s="55"/>
      <c r="D32" s="57"/>
      <c r="E32" s="58"/>
      <c r="F32" s="58"/>
      <c r="G32" s="70"/>
      <c r="H32" s="70"/>
      <c r="I32" s="70"/>
      <c r="J32" s="70"/>
      <c r="K32" s="70"/>
      <c r="L32" s="70"/>
      <c r="M32" s="70"/>
      <c r="N32" s="73"/>
      <c r="O32" s="70"/>
      <c r="P32" s="70"/>
      <c r="Q32" s="70"/>
      <c r="R32" s="70"/>
      <c r="S32" s="70"/>
      <c r="T32" s="70"/>
      <c r="U32" s="70"/>
    </row>
    <row r="33" spans="1:23">
      <c r="A33" s="53"/>
      <c r="B33" s="54"/>
      <c r="C33" s="55"/>
      <c r="D33" s="57"/>
      <c r="E33" s="58"/>
      <c r="F33" s="58"/>
      <c r="G33" s="70"/>
      <c r="H33" s="70"/>
      <c r="I33" s="70"/>
      <c r="J33" s="70"/>
      <c r="K33" s="70"/>
      <c r="L33" s="70"/>
      <c r="M33" s="70"/>
      <c r="N33" s="73"/>
      <c r="O33" s="70"/>
      <c r="P33" s="70"/>
      <c r="Q33" s="70"/>
      <c r="R33" s="70"/>
      <c r="S33" s="70"/>
      <c r="T33" s="70"/>
      <c r="U33" s="70"/>
    </row>
    <row r="34" spans="1:23">
      <c r="A34" s="53"/>
      <c r="B34" s="54"/>
      <c r="C34" s="55"/>
      <c r="D34" s="57"/>
      <c r="E34" s="58"/>
      <c r="F34" s="70"/>
      <c r="G34" s="70"/>
      <c r="H34" s="70"/>
      <c r="I34" s="70"/>
      <c r="J34" s="70"/>
      <c r="K34" s="70"/>
      <c r="L34" s="70"/>
      <c r="M34" s="70"/>
      <c r="N34" s="73"/>
      <c r="O34" s="70"/>
      <c r="P34" s="70"/>
      <c r="Q34" s="70"/>
      <c r="R34" s="70"/>
      <c r="S34" s="70"/>
      <c r="T34" s="70"/>
      <c r="U34" s="70"/>
    </row>
    <row r="35" spans="1:23">
      <c r="A35" s="53"/>
      <c r="B35" s="54"/>
      <c r="C35" s="55"/>
      <c r="D35" s="57"/>
      <c r="E35" s="58"/>
      <c r="F35" s="70"/>
      <c r="G35" s="70"/>
      <c r="H35" s="70"/>
      <c r="I35" s="70"/>
      <c r="J35" s="70"/>
      <c r="K35" s="70"/>
      <c r="L35" s="70"/>
      <c r="M35" s="70"/>
      <c r="N35" s="73"/>
      <c r="O35" s="70"/>
      <c r="P35" s="70"/>
      <c r="Q35" s="70"/>
      <c r="R35" s="70"/>
      <c r="S35" s="70"/>
      <c r="T35" s="70"/>
      <c r="U35" s="70"/>
    </row>
    <row r="36" spans="1:23">
      <c r="A36" s="223" t="s">
        <v>49</v>
      </c>
      <c r="B36" s="224"/>
      <c r="C36" s="224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5"/>
    </row>
    <row r="37" spans="1:23" ht="37.5" customHeight="1">
      <c r="A37" s="34" t="s">
        <v>4</v>
      </c>
      <c r="B37" s="60" t="s">
        <v>5</v>
      </c>
      <c r="C37" s="36" t="s">
        <v>6</v>
      </c>
      <c r="D37" s="36" t="s">
        <v>7</v>
      </c>
      <c r="E37" s="36" t="s">
        <v>8</v>
      </c>
      <c r="F37" s="36" t="s">
        <v>9</v>
      </c>
      <c r="G37" s="36" t="s">
        <v>10</v>
      </c>
      <c r="H37" s="36" t="s">
        <v>11</v>
      </c>
      <c r="I37" s="76" t="s">
        <v>12</v>
      </c>
      <c r="J37" s="76" t="s">
        <v>13</v>
      </c>
      <c r="K37" s="76" t="s">
        <v>14</v>
      </c>
      <c r="L37" s="76" t="s">
        <v>15</v>
      </c>
      <c r="M37" s="36" t="s">
        <v>16</v>
      </c>
      <c r="N37" s="36" t="s">
        <v>17</v>
      </c>
      <c r="O37" s="36" t="s">
        <v>18</v>
      </c>
      <c r="P37" s="36" t="s">
        <v>19</v>
      </c>
      <c r="Q37" s="36" t="s">
        <v>20</v>
      </c>
      <c r="R37" s="36" t="s">
        <v>21</v>
      </c>
      <c r="S37" s="36" t="s">
        <v>22</v>
      </c>
      <c r="T37" s="206" t="s">
        <v>423</v>
      </c>
      <c r="U37" s="206" t="s">
        <v>424</v>
      </c>
      <c r="V37" s="207" t="s">
        <v>425</v>
      </c>
    </row>
    <row r="38" spans="1:23">
      <c r="A38" s="64">
        <v>312</v>
      </c>
      <c r="B38" s="66" t="s">
        <v>50</v>
      </c>
      <c r="C38" s="67" t="s">
        <v>51</v>
      </c>
      <c r="D38" s="68">
        <v>15</v>
      </c>
      <c r="E38" s="69">
        <v>1085.54</v>
      </c>
      <c r="F38" s="72">
        <f>E38*D38</f>
        <v>16283.099999999999</v>
      </c>
      <c r="G38" s="72"/>
      <c r="H38" s="64"/>
      <c r="I38" s="69">
        <f>VLOOKUP($F$38,Tabisr,1)</f>
        <v>8651.41</v>
      </c>
      <c r="J38" s="90">
        <f>F38-I38</f>
        <v>7631.6899999999987</v>
      </c>
      <c r="K38" s="91">
        <f>VLOOKUP($F$38,Tabisr,4)</f>
        <v>0.21360000000000001</v>
      </c>
      <c r="L38" s="69">
        <f>+J38*K38</f>
        <v>1630.1289839999997</v>
      </c>
      <c r="M38" s="69">
        <f>VLOOKUP($F$38,Tabisr,3)</f>
        <v>916.2</v>
      </c>
      <c r="N38" s="85">
        <f>M38+L38</f>
        <v>2546.3289839999998</v>
      </c>
      <c r="O38" s="69">
        <v>0</v>
      </c>
      <c r="P38" s="69">
        <v>0</v>
      </c>
      <c r="Q38" s="69">
        <v>0</v>
      </c>
      <c r="R38" s="69">
        <v>0</v>
      </c>
      <c r="S38" s="69">
        <v>0</v>
      </c>
      <c r="T38" s="98">
        <v>16283.099999999999</v>
      </c>
      <c r="U38" s="98">
        <v>2546.3289839999998</v>
      </c>
      <c r="V38" s="208">
        <v>13736.771015999999</v>
      </c>
      <c r="W38" s="185"/>
    </row>
    <row r="39" spans="1:23">
      <c r="A39" s="37">
        <v>19</v>
      </c>
      <c r="B39" s="40" t="s">
        <v>52</v>
      </c>
      <c r="C39" s="39" t="s">
        <v>53</v>
      </c>
      <c r="D39" s="68">
        <v>15</v>
      </c>
      <c r="E39" s="51">
        <v>760.53</v>
      </c>
      <c r="F39" s="51">
        <f>D39*E39</f>
        <v>11407.949999999999</v>
      </c>
      <c r="G39" s="51"/>
      <c r="H39" s="87"/>
      <c r="I39" s="51">
        <f>VLOOKUP($F$39,Tabisr,1)</f>
        <v>8651.41</v>
      </c>
      <c r="J39" s="62">
        <f>+F39-I39</f>
        <v>2756.5399999999991</v>
      </c>
      <c r="K39" s="84">
        <f>VLOOKUP($F$39,Tabisr,4)</f>
        <v>0.21360000000000001</v>
      </c>
      <c r="L39" s="51">
        <f>+J39*K39</f>
        <v>588.79694399999983</v>
      </c>
      <c r="M39" s="51">
        <f>VLOOKUP($F$39,Tabisr,3)</f>
        <v>916.2</v>
      </c>
      <c r="N39" s="88">
        <f>L39+M39</f>
        <v>1504.996944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98">
        <v>11407.949999999999</v>
      </c>
      <c r="U39" s="98">
        <v>1504.996944</v>
      </c>
      <c r="V39" s="208">
        <v>9902.9530559999985</v>
      </c>
      <c r="W39" s="185"/>
    </row>
    <row r="40" spans="1:23">
      <c r="A40" s="37">
        <v>21</v>
      </c>
      <c r="B40" s="38" t="s">
        <v>54</v>
      </c>
      <c r="C40" s="49" t="s">
        <v>55</v>
      </c>
      <c r="D40" s="68">
        <v>15</v>
      </c>
      <c r="E40" s="51">
        <v>359.09</v>
      </c>
      <c r="F40" s="52">
        <f>D40*E40</f>
        <v>5386.3499999999995</v>
      </c>
      <c r="G40" s="52">
        <v>400</v>
      </c>
      <c r="H40" s="42"/>
      <c r="I40" s="51">
        <f>VLOOKUP($F$40,Tabisr,1)</f>
        <v>3537.16</v>
      </c>
      <c r="J40" s="62">
        <f>+F40-I40</f>
        <v>1849.1899999999996</v>
      </c>
      <c r="K40" s="84">
        <f>VLOOKUP($F$40,Tabisr,4)</f>
        <v>0.10879999999999999</v>
      </c>
      <c r="L40" s="51">
        <f>+J40*K40</f>
        <v>201.19187199999993</v>
      </c>
      <c r="M40" s="51">
        <f>VLOOKUP($F$40,Tabisr,3)</f>
        <v>207.75</v>
      </c>
      <c r="N40" s="52">
        <f>+L40+M40</f>
        <v>408.94187199999993</v>
      </c>
      <c r="O40" s="51">
        <v>0</v>
      </c>
      <c r="P40" s="42">
        <v>0</v>
      </c>
      <c r="Q40" s="42">
        <v>0</v>
      </c>
      <c r="R40" s="42">
        <v>0</v>
      </c>
      <c r="S40" s="42">
        <v>0</v>
      </c>
      <c r="T40" s="98">
        <v>5386.3499999999995</v>
      </c>
      <c r="U40" s="98">
        <v>408.94187199999993</v>
      </c>
      <c r="V40" s="208">
        <v>4977.4081279999991</v>
      </c>
      <c r="W40" s="185"/>
    </row>
    <row r="41" spans="1:23" ht="15.95" customHeight="1">
      <c r="A41" s="37"/>
      <c r="B41" s="38" t="s">
        <v>34</v>
      </c>
      <c r="C41" s="49" t="s">
        <v>56</v>
      </c>
      <c r="D41" s="41">
        <v>0</v>
      </c>
      <c r="E41" s="51">
        <v>0</v>
      </c>
      <c r="F41" s="52"/>
      <c r="G41" s="52"/>
      <c r="H41" s="42"/>
      <c r="I41" s="51"/>
      <c r="J41" s="62"/>
      <c r="K41" s="84"/>
      <c r="L41" s="51"/>
      <c r="M41" s="51"/>
      <c r="N41" s="52"/>
      <c r="O41" s="51"/>
      <c r="P41" s="42">
        <v>0</v>
      </c>
      <c r="Q41" s="42">
        <v>0</v>
      </c>
      <c r="R41" s="42">
        <v>0</v>
      </c>
      <c r="S41" s="42">
        <v>0</v>
      </c>
      <c r="T41" s="98">
        <v>0</v>
      </c>
      <c r="U41" s="98">
        <v>0</v>
      </c>
      <c r="V41" s="208">
        <v>0</v>
      </c>
      <c r="W41" s="185"/>
    </row>
    <row r="42" spans="1:23">
      <c r="B42" s="38" t="s">
        <v>34</v>
      </c>
      <c r="C42" s="49" t="s">
        <v>35</v>
      </c>
      <c r="D42" s="41">
        <v>0</v>
      </c>
      <c r="E42" s="51">
        <v>315.04000000000002</v>
      </c>
      <c r="F42" s="52">
        <f>D42*E42</f>
        <v>0</v>
      </c>
      <c r="G42" s="52"/>
      <c r="H42" s="51"/>
      <c r="I42" s="51" t="e">
        <f>VLOOKUP($F$42,Tabisr,1)</f>
        <v>#N/A</v>
      </c>
      <c r="J42" s="62" t="e">
        <f>+F42-I42</f>
        <v>#N/A</v>
      </c>
      <c r="K42" s="84" t="e">
        <f>VLOOKUP($F$42,Tabisr,4)</f>
        <v>#N/A</v>
      </c>
      <c r="L42" s="51" t="e">
        <f>+J42*K42</f>
        <v>#N/A</v>
      </c>
      <c r="M42" s="51" t="e">
        <f>VLOOKUP($F$42,Tabisr,3)</f>
        <v>#N/A</v>
      </c>
      <c r="N42" s="52"/>
      <c r="O42" s="51"/>
      <c r="P42" s="51">
        <v>0</v>
      </c>
      <c r="Q42" s="51">
        <v>0</v>
      </c>
      <c r="R42" s="51">
        <v>0</v>
      </c>
      <c r="S42" s="51">
        <v>0</v>
      </c>
      <c r="T42" s="98">
        <v>0</v>
      </c>
      <c r="U42" s="98">
        <v>0</v>
      </c>
      <c r="V42" s="208">
        <v>0</v>
      </c>
      <c r="W42" s="185"/>
    </row>
    <row r="43" spans="1:23">
      <c r="A43" s="37"/>
      <c r="B43" s="38" t="s">
        <v>34</v>
      </c>
      <c r="C43" s="49" t="s">
        <v>58</v>
      </c>
      <c r="D43" s="41">
        <v>0</v>
      </c>
      <c r="E43" s="51">
        <v>359.09</v>
      </c>
      <c r="F43" s="52">
        <f>D43*E43</f>
        <v>0</v>
      </c>
      <c r="G43" s="52"/>
      <c r="H43" s="42"/>
      <c r="I43" s="51"/>
      <c r="J43" s="62"/>
      <c r="K43" s="84"/>
      <c r="L43" s="51"/>
      <c r="M43" s="51"/>
      <c r="N43" s="52"/>
      <c r="O43" s="51"/>
      <c r="P43" s="42">
        <v>0</v>
      </c>
      <c r="Q43" s="42">
        <v>0</v>
      </c>
      <c r="R43" s="42">
        <v>0</v>
      </c>
      <c r="S43" s="42">
        <v>0</v>
      </c>
      <c r="T43" s="98">
        <v>0</v>
      </c>
      <c r="U43" s="98">
        <v>0</v>
      </c>
      <c r="V43" s="208">
        <v>0</v>
      </c>
      <c r="W43" s="185"/>
    </row>
    <row r="44" spans="1:23">
      <c r="A44" s="53"/>
      <c r="B44" s="54"/>
      <c r="C44" s="55"/>
      <c r="D44" s="57"/>
      <c r="E44" s="58"/>
      <c r="F44" s="73">
        <f>SUM(F38:F43)</f>
        <v>33077.399999999994</v>
      </c>
      <c r="G44" s="73">
        <f>SUM(G38:G43)</f>
        <v>400</v>
      </c>
      <c r="H44" s="73">
        <f>SUM(H38:H43)</f>
        <v>0</v>
      </c>
      <c r="I44" s="70"/>
      <c r="J44" s="70"/>
      <c r="K44" s="70"/>
      <c r="L44" s="70"/>
      <c r="M44" s="70"/>
      <c r="N44" s="73">
        <f t="shared" ref="N44" si="6">SUM(N38:N43)</f>
        <v>4460.2677999999996</v>
      </c>
      <c r="O44" s="70">
        <v>0</v>
      </c>
      <c r="P44" s="70">
        <v>0</v>
      </c>
      <c r="Q44" s="70">
        <v>0</v>
      </c>
      <c r="R44" s="70">
        <v>0</v>
      </c>
      <c r="S44" s="70">
        <v>0</v>
      </c>
      <c r="T44" s="70">
        <v>33077.399999999994</v>
      </c>
      <c r="U44" s="70">
        <v>4460.2677999999996</v>
      </c>
      <c r="V44" s="70">
        <v>28617.132199999996</v>
      </c>
      <c r="W44" s="185"/>
    </row>
    <row r="45" spans="1:23">
      <c r="A45" s="53"/>
      <c r="B45" s="54"/>
      <c r="C45" s="55"/>
      <c r="D45" s="57"/>
      <c r="E45" s="58"/>
      <c r="F45" s="73"/>
      <c r="G45" s="73"/>
      <c r="H45" s="70"/>
      <c r="I45" s="70"/>
      <c r="J45" s="70"/>
      <c r="K45" s="70"/>
      <c r="L45" s="70"/>
      <c r="M45" s="70"/>
      <c r="N45" s="73"/>
      <c r="O45" s="70"/>
      <c r="P45" s="70"/>
      <c r="Q45" s="70"/>
      <c r="R45" s="70"/>
      <c r="S45" s="70"/>
      <c r="T45" s="70"/>
      <c r="U45" s="70"/>
    </row>
    <row r="46" spans="1:23">
      <c r="A46" s="53"/>
      <c r="B46" s="54"/>
      <c r="C46" s="55"/>
      <c r="D46" s="57"/>
      <c r="E46" s="58"/>
      <c r="F46" s="70"/>
      <c r="G46" s="70"/>
      <c r="H46" s="70"/>
      <c r="I46" s="70"/>
      <c r="J46" s="70"/>
      <c r="K46" s="70"/>
      <c r="L46" s="70"/>
      <c r="M46" s="70"/>
      <c r="N46" s="73"/>
      <c r="O46" s="70"/>
      <c r="P46" s="70"/>
      <c r="Q46" s="70"/>
      <c r="R46" s="70"/>
      <c r="S46" s="70"/>
      <c r="T46" s="70"/>
      <c r="U46" s="70"/>
    </row>
    <row r="47" spans="1:23">
      <c r="A47" s="223" t="s">
        <v>59</v>
      </c>
      <c r="B47" s="224"/>
      <c r="C47" s="224"/>
      <c r="D47" s="224"/>
      <c r="E47" s="224"/>
      <c r="F47" s="224"/>
      <c r="G47" s="224"/>
      <c r="H47" s="224"/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5"/>
    </row>
    <row r="48" spans="1:23" ht="28.5" customHeight="1">
      <c r="A48" s="34" t="s">
        <v>4</v>
      </c>
      <c r="B48" s="60" t="s">
        <v>5</v>
      </c>
      <c r="C48" s="36" t="s">
        <v>6</v>
      </c>
      <c r="D48" s="36" t="s">
        <v>7</v>
      </c>
      <c r="E48" s="36" t="s">
        <v>8</v>
      </c>
      <c r="F48" s="36" t="s">
        <v>9</v>
      </c>
      <c r="G48" s="36" t="s">
        <v>10</v>
      </c>
      <c r="H48" s="36" t="s">
        <v>11</v>
      </c>
      <c r="I48" s="76" t="s">
        <v>12</v>
      </c>
      <c r="J48" s="76" t="s">
        <v>13</v>
      </c>
      <c r="K48" s="76" t="s">
        <v>14</v>
      </c>
      <c r="L48" s="76" t="s">
        <v>15</v>
      </c>
      <c r="M48" s="36" t="s">
        <v>16</v>
      </c>
      <c r="N48" s="36" t="s">
        <v>17</v>
      </c>
      <c r="O48" s="36" t="s">
        <v>18</v>
      </c>
      <c r="P48" s="36" t="s">
        <v>19</v>
      </c>
      <c r="Q48" s="36" t="s">
        <v>20</v>
      </c>
      <c r="R48" s="36" t="s">
        <v>21</v>
      </c>
      <c r="S48" s="36" t="s">
        <v>22</v>
      </c>
      <c r="T48" s="206" t="s">
        <v>423</v>
      </c>
      <c r="U48" s="206" t="s">
        <v>424</v>
      </c>
      <c r="V48" s="207" t="s">
        <v>425</v>
      </c>
    </row>
    <row r="49" spans="1:24">
      <c r="A49" s="37">
        <v>309</v>
      </c>
      <c r="B49" s="38" t="s">
        <v>60</v>
      </c>
      <c r="C49" s="49" t="s">
        <v>61</v>
      </c>
      <c r="D49" s="41">
        <v>15</v>
      </c>
      <c r="E49" s="51">
        <v>1085.54</v>
      </c>
      <c r="F49" s="51">
        <f>D49*E49</f>
        <v>16283.099999999999</v>
      </c>
      <c r="G49" s="51"/>
      <c r="H49" s="87"/>
      <c r="I49" s="51">
        <f>VLOOKUP($F$49,Tabisr,1)</f>
        <v>8651.41</v>
      </c>
      <c r="J49" s="62">
        <f>F49-I49</f>
        <v>7631.6899999999987</v>
      </c>
      <c r="K49" s="84">
        <f>VLOOKUP($F$49,Tabisr,4)</f>
        <v>0.21360000000000001</v>
      </c>
      <c r="L49" s="51">
        <f>+J49*K49</f>
        <v>1630.1289839999997</v>
      </c>
      <c r="M49" s="51">
        <f>VLOOKUP($F$49,Tabisr,3)</f>
        <v>916.2</v>
      </c>
      <c r="N49" s="52">
        <f>M49+L49</f>
        <v>2546.3289839999998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98">
        <v>16283.099999999999</v>
      </c>
      <c r="U49" s="98">
        <v>2546.3289839999998</v>
      </c>
      <c r="V49" s="208">
        <v>13736.771015999999</v>
      </c>
      <c r="W49" s="214"/>
    </row>
    <row r="50" spans="1:24">
      <c r="A50" s="37">
        <v>24</v>
      </c>
      <c r="B50" s="40" t="s">
        <v>62</v>
      </c>
      <c r="C50" s="49" t="s">
        <v>63</v>
      </c>
      <c r="D50" s="41">
        <v>15</v>
      </c>
      <c r="E50" s="51">
        <v>760.53</v>
      </c>
      <c r="F50" s="51">
        <f>D50*E50</f>
        <v>11407.949999999999</v>
      </c>
      <c r="G50" s="51"/>
      <c r="H50" s="87"/>
      <c r="I50" s="51">
        <f>VLOOKUP($F$50,Tabisr,1)</f>
        <v>8651.41</v>
      </c>
      <c r="J50" s="62">
        <f>+F50-I50</f>
        <v>2756.5399999999991</v>
      </c>
      <c r="K50" s="84">
        <f>VLOOKUP($F$50,Tabisr,4)</f>
        <v>0.21360000000000001</v>
      </c>
      <c r="L50" s="51">
        <f>+J50*K50</f>
        <v>588.79694399999983</v>
      </c>
      <c r="M50" s="51">
        <f>VLOOKUP($F$50,Tabisr,3)</f>
        <v>916.2</v>
      </c>
      <c r="N50" s="52">
        <f>+L50+M50</f>
        <v>1504.996944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98">
        <v>11407.949999999999</v>
      </c>
      <c r="U50" s="98">
        <v>1504.996944</v>
      </c>
      <c r="V50" s="208">
        <v>9902.9530559999985</v>
      </c>
      <c r="W50" s="214"/>
    </row>
    <row r="51" spans="1:24">
      <c r="A51" s="37">
        <v>25</v>
      </c>
      <c r="B51" s="40" t="s">
        <v>64</v>
      </c>
      <c r="C51" s="39" t="s">
        <v>65</v>
      </c>
      <c r="D51" s="41">
        <v>15</v>
      </c>
      <c r="E51" s="51">
        <v>760.53</v>
      </c>
      <c r="F51" s="51">
        <f>D51*E51</f>
        <v>11407.949999999999</v>
      </c>
      <c r="G51" s="51"/>
      <c r="H51" s="87"/>
      <c r="I51" s="51">
        <f>VLOOKUP($F$51,Tabisr,1)</f>
        <v>8651.41</v>
      </c>
      <c r="J51" s="62">
        <f>+F51-I51</f>
        <v>2756.5399999999991</v>
      </c>
      <c r="K51" s="84">
        <f>VLOOKUP($F$51,Tabisr,4)</f>
        <v>0.21360000000000001</v>
      </c>
      <c r="L51" s="51">
        <f>+J51*K51</f>
        <v>588.79694399999983</v>
      </c>
      <c r="M51" s="51">
        <f>VLOOKUP($F$51,Tabisr,3)</f>
        <v>916.2</v>
      </c>
      <c r="N51" s="52">
        <f>+L51+M51</f>
        <v>1504.996944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98">
        <v>11407.949999999999</v>
      </c>
      <c r="U51" s="98">
        <v>1504.996944</v>
      </c>
      <c r="V51" s="208">
        <v>9902.9530559999985</v>
      </c>
      <c r="W51" s="214"/>
    </row>
    <row r="52" spans="1:24">
      <c r="A52" s="37">
        <v>26</v>
      </c>
      <c r="B52" s="38" t="s">
        <v>66</v>
      </c>
      <c r="C52" s="39" t="s">
        <v>67</v>
      </c>
      <c r="D52" s="41">
        <v>15</v>
      </c>
      <c r="E52" s="51">
        <v>477.05</v>
      </c>
      <c r="F52" s="51">
        <f>D52*E52</f>
        <v>7155.75</v>
      </c>
      <c r="G52" s="51">
        <v>400</v>
      </c>
      <c r="H52" s="93"/>
      <c r="I52" s="51">
        <f>VLOOKUP($F$52,Tabisr,1)</f>
        <v>6216.16</v>
      </c>
      <c r="J52" s="62">
        <f>+F52-I52</f>
        <v>939.59000000000015</v>
      </c>
      <c r="K52" s="84">
        <f>VLOOKUP($F$52,Tabisr,4)</f>
        <v>0.16</v>
      </c>
      <c r="L52" s="51">
        <f>+J52*K52</f>
        <v>150.33440000000002</v>
      </c>
      <c r="M52" s="51">
        <f>VLOOKUP($F$52,Tabisr,3)</f>
        <v>499.2</v>
      </c>
      <c r="N52" s="52">
        <f>+L52+M52</f>
        <v>649.53440000000001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98">
        <v>7155.75</v>
      </c>
      <c r="U52" s="98">
        <v>649.53440000000001</v>
      </c>
      <c r="V52" s="208">
        <v>6506.2155999999995</v>
      </c>
      <c r="W52" s="214"/>
    </row>
    <row r="53" spans="1:24" s="21" customFormat="1">
      <c r="A53" s="64"/>
      <c r="B53" s="74" t="s">
        <v>34</v>
      </c>
      <c r="C53" s="67" t="s">
        <v>35</v>
      </c>
      <c r="D53" s="67"/>
      <c r="E53" s="69">
        <v>0</v>
      </c>
      <c r="F53" s="69">
        <f>D53*E53</f>
        <v>0</v>
      </c>
      <c r="G53" s="69"/>
      <c r="H53" s="94"/>
      <c r="I53" s="69"/>
      <c r="J53" s="90">
        <f>+F53-I53</f>
        <v>0</v>
      </c>
      <c r="K53" s="91"/>
      <c r="L53" s="69">
        <f>+J53*K53</f>
        <v>0</v>
      </c>
      <c r="M53" s="69"/>
      <c r="N53" s="85">
        <f>+L53+M53</f>
        <v>0</v>
      </c>
      <c r="O53" s="69"/>
      <c r="P53" s="69">
        <v>0</v>
      </c>
      <c r="Q53" s="69">
        <v>0</v>
      </c>
      <c r="R53" s="69">
        <v>0</v>
      </c>
      <c r="S53" s="69">
        <v>0</v>
      </c>
      <c r="T53" s="98">
        <v>0</v>
      </c>
      <c r="U53" s="98">
        <v>0</v>
      </c>
      <c r="V53" s="208">
        <v>0</v>
      </c>
      <c r="W53" s="215"/>
      <c r="X53" s="30"/>
    </row>
    <row r="54" spans="1:24">
      <c r="A54" s="53"/>
      <c r="B54" s="54"/>
      <c r="C54" s="55"/>
      <c r="D54" s="53"/>
      <c r="E54" s="53"/>
      <c r="F54" s="59">
        <f>SUM(F49:F53)</f>
        <v>46254.749999999993</v>
      </c>
      <c r="G54" s="59">
        <f>SUM(G49:G53)</f>
        <v>400</v>
      </c>
      <c r="H54" s="59">
        <f>SUM(H49:H53)</f>
        <v>0</v>
      </c>
      <c r="I54" s="59"/>
      <c r="J54" s="59"/>
      <c r="K54" s="59"/>
      <c r="L54" s="59"/>
      <c r="M54" s="59"/>
      <c r="N54" s="86">
        <f t="shared" ref="N54" si="7">SUM(N49:N53)</f>
        <v>6205.8572719999993</v>
      </c>
      <c r="O54" s="59">
        <v>0</v>
      </c>
      <c r="P54" s="59">
        <v>0</v>
      </c>
      <c r="Q54" s="59">
        <v>0</v>
      </c>
      <c r="R54" s="59">
        <v>0</v>
      </c>
      <c r="S54" s="59">
        <v>0</v>
      </c>
      <c r="T54" s="59">
        <v>46254.749999999993</v>
      </c>
      <c r="U54" s="59">
        <v>6205.8572719999993</v>
      </c>
      <c r="V54" s="59">
        <v>40048.892727999992</v>
      </c>
      <c r="W54" s="59"/>
    </row>
    <row r="55" spans="1:24">
      <c r="A55" s="53"/>
      <c r="B55" s="54"/>
      <c r="C55" s="55"/>
      <c r="D55" s="53"/>
      <c r="E55" s="53"/>
      <c r="F55" s="59"/>
      <c r="G55" s="59"/>
      <c r="H55" s="59"/>
      <c r="I55" s="59"/>
      <c r="J55" s="59"/>
      <c r="K55" s="59"/>
      <c r="L55" s="59"/>
      <c r="M55" s="59"/>
      <c r="N55" s="86"/>
      <c r="O55" s="59"/>
      <c r="P55" s="59"/>
      <c r="Q55" s="59"/>
      <c r="R55" s="59"/>
      <c r="S55" s="59"/>
      <c r="T55" s="59"/>
      <c r="U55" s="59"/>
    </row>
    <row r="56" spans="1:24">
      <c r="A56" s="53"/>
      <c r="B56" s="54"/>
      <c r="C56" s="55"/>
      <c r="D56" s="53"/>
      <c r="E56" s="53"/>
      <c r="F56" s="59"/>
      <c r="G56" s="59"/>
      <c r="H56" s="59"/>
      <c r="I56" s="59"/>
      <c r="J56" s="59"/>
      <c r="K56" s="59"/>
      <c r="L56" s="59"/>
      <c r="M56" s="59"/>
      <c r="N56" s="86"/>
      <c r="O56" s="59"/>
      <c r="P56" s="59"/>
      <c r="Q56" s="59"/>
      <c r="R56" s="59"/>
      <c r="S56" s="59"/>
      <c r="T56" s="59"/>
      <c r="U56" s="59"/>
    </row>
    <row r="57" spans="1:24">
      <c r="A57" s="53"/>
      <c r="B57" s="54"/>
      <c r="C57" s="55"/>
      <c r="D57" s="53"/>
      <c r="E57" s="53"/>
      <c r="F57" s="59"/>
      <c r="G57" s="59"/>
      <c r="H57" s="59"/>
      <c r="I57" s="59"/>
      <c r="J57" s="59"/>
      <c r="K57" s="59"/>
      <c r="L57" s="59"/>
      <c r="M57" s="59"/>
      <c r="N57" s="86"/>
      <c r="O57" s="59"/>
      <c r="P57" s="59"/>
      <c r="Q57" s="59"/>
      <c r="R57" s="59"/>
      <c r="S57" s="59"/>
      <c r="T57" s="59"/>
      <c r="U57" s="59"/>
    </row>
    <row r="58" spans="1:24">
      <c r="A58" s="53"/>
      <c r="B58" s="54"/>
      <c r="C58" s="55"/>
      <c r="D58" s="53"/>
      <c r="E58" s="53"/>
      <c r="F58" s="59"/>
      <c r="G58" s="59"/>
      <c r="H58" s="59"/>
      <c r="I58" s="59"/>
      <c r="J58" s="59"/>
      <c r="K58" s="59"/>
      <c r="L58" s="59"/>
      <c r="M58" s="59"/>
      <c r="N58" s="86"/>
      <c r="O58" s="59"/>
      <c r="P58" s="59"/>
      <c r="Q58" s="59"/>
      <c r="R58" s="59"/>
      <c r="S58" s="59"/>
      <c r="T58" s="59"/>
      <c r="U58" s="59"/>
    </row>
    <row r="59" spans="1:24">
      <c r="A59" s="53"/>
      <c r="B59" s="54"/>
      <c r="C59" s="55"/>
      <c r="D59" s="53"/>
      <c r="E59" s="53"/>
      <c r="F59" s="59"/>
      <c r="G59" s="59"/>
      <c r="H59" s="59"/>
      <c r="I59" s="59"/>
      <c r="J59" s="59"/>
      <c r="K59" s="59"/>
      <c r="L59" s="59"/>
      <c r="M59" s="59"/>
      <c r="N59" s="86"/>
      <c r="O59" s="59"/>
      <c r="P59" s="59"/>
      <c r="Q59" s="59"/>
      <c r="R59" s="59"/>
      <c r="S59" s="59"/>
      <c r="T59" s="59"/>
      <c r="U59" s="59"/>
    </row>
    <row r="60" spans="1:24">
      <c r="A60" s="223" t="s">
        <v>68</v>
      </c>
      <c r="B60" s="224"/>
      <c r="C60" s="224"/>
      <c r="D60" s="224"/>
      <c r="E60" s="224"/>
      <c r="F60" s="224"/>
      <c r="G60" s="224"/>
      <c r="H60" s="224"/>
      <c r="I60" s="224"/>
      <c r="J60" s="224"/>
      <c r="K60" s="224"/>
      <c r="L60" s="224"/>
      <c r="M60" s="224"/>
      <c r="N60" s="224"/>
      <c r="O60" s="224"/>
      <c r="P60" s="224"/>
      <c r="Q60" s="224"/>
      <c r="R60" s="224"/>
      <c r="S60" s="224"/>
      <c r="T60" s="224"/>
      <c r="U60" s="224"/>
      <c r="V60" s="225"/>
    </row>
    <row r="61" spans="1:24" ht="25.9" customHeight="1">
      <c r="A61" s="34" t="s">
        <v>4</v>
      </c>
      <c r="B61" s="60" t="s">
        <v>5</v>
      </c>
      <c r="C61" s="36" t="s">
        <v>6</v>
      </c>
      <c r="D61" s="36" t="s">
        <v>7</v>
      </c>
      <c r="E61" s="36" t="s">
        <v>8</v>
      </c>
      <c r="F61" s="36" t="s">
        <v>9</v>
      </c>
      <c r="G61" s="36" t="s">
        <v>10</v>
      </c>
      <c r="H61" s="36" t="s">
        <v>11</v>
      </c>
      <c r="I61" s="76" t="s">
        <v>12</v>
      </c>
      <c r="J61" s="76" t="s">
        <v>13</v>
      </c>
      <c r="K61" s="76" t="s">
        <v>14</v>
      </c>
      <c r="L61" s="76" t="s">
        <v>15</v>
      </c>
      <c r="M61" s="36" t="s">
        <v>16</v>
      </c>
      <c r="N61" s="36" t="s">
        <v>17</v>
      </c>
      <c r="O61" s="36" t="s">
        <v>18</v>
      </c>
      <c r="P61" s="36" t="s">
        <v>19</v>
      </c>
      <c r="Q61" s="36" t="s">
        <v>20</v>
      </c>
      <c r="R61" s="36" t="s">
        <v>21</v>
      </c>
      <c r="S61" s="36" t="s">
        <v>22</v>
      </c>
      <c r="T61" s="206" t="s">
        <v>423</v>
      </c>
      <c r="U61" s="206" t="s">
        <v>424</v>
      </c>
      <c r="V61" s="207" t="s">
        <v>425</v>
      </c>
    </row>
    <row r="62" spans="1:24">
      <c r="A62" s="37">
        <v>200</v>
      </c>
      <c r="B62" s="38" t="s">
        <v>69</v>
      </c>
      <c r="C62" s="49" t="s">
        <v>70</v>
      </c>
      <c r="D62" s="41">
        <v>15</v>
      </c>
      <c r="E62" s="51">
        <v>857.35950000000003</v>
      </c>
      <c r="F62" s="51">
        <f>D62*E62</f>
        <v>12860.3925</v>
      </c>
      <c r="G62" s="51"/>
      <c r="H62" s="42"/>
      <c r="I62" s="51">
        <f>VLOOKUP($F$62,Tabisr,1)</f>
        <v>8651.41</v>
      </c>
      <c r="J62" s="62">
        <f>+F62-I62</f>
        <v>4208.9825000000001</v>
      </c>
      <c r="K62" s="84">
        <f>VLOOKUP($F$62,Tabisr,4)</f>
        <v>0.21360000000000001</v>
      </c>
      <c r="L62" s="51">
        <f>+J62*K62</f>
        <v>899.03866200000004</v>
      </c>
      <c r="M62" s="51">
        <f>VLOOKUP($F$62,Tabisr,3)</f>
        <v>916.2</v>
      </c>
      <c r="N62" s="52">
        <f>M62+L62</f>
        <v>1815.2386620000002</v>
      </c>
      <c r="O62" s="51">
        <v>0</v>
      </c>
      <c r="P62" s="42">
        <v>0</v>
      </c>
      <c r="Q62" s="42">
        <v>0</v>
      </c>
      <c r="R62" s="42">
        <v>0</v>
      </c>
      <c r="S62" s="42">
        <v>0</v>
      </c>
      <c r="T62" s="98">
        <v>12860.3925</v>
      </c>
      <c r="U62" s="98">
        <v>1815.2386620000002</v>
      </c>
      <c r="V62" s="208">
        <v>11045.153838</v>
      </c>
    </row>
    <row r="63" spans="1:24">
      <c r="A63" s="37"/>
      <c r="B63" s="38" t="s">
        <v>40</v>
      </c>
      <c r="C63" s="49" t="s">
        <v>71</v>
      </c>
      <c r="D63" s="41"/>
      <c r="E63" s="51">
        <v>359.09899999999999</v>
      </c>
      <c r="F63" s="51">
        <f>D63*E63</f>
        <v>0</v>
      </c>
      <c r="G63" s="51"/>
      <c r="H63" s="37"/>
      <c r="I63" s="51"/>
      <c r="J63" s="62"/>
      <c r="K63" s="84"/>
      <c r="L63" s="51"/>
      <c r="M63" s="51"/>
      <c r="N63" s="85"/>
      <c r="O63" s="51"/>
      <c r="P63" s="51">
        <v>0</v>
      </c>
      <c r="Q63" s="51">
        <v>0</v>
      </c>
      <c r="R63" s="51">
        <v>0</v>
      </c>
      <c r="S63" s="51">
        <v>0</v>
      </c>
      <c r="T63" s="98">
        <v>0</v>
      </c>
      <c r="U63" s="98">
        <v>0</v>
      </c>
      <c r="V63" s="208">
        <v>0</v>
      </c>
    </row>
    <row r="64" spans="1:24">
      <c r="A64" s="37">
        <v>30</v>
      </c>
      <c r="B64" s="38" t="s">
        <v>72</v>
      </c>
      <c r="C64" s="49" t="s">
        <v>35</v>
      </c>
      <c r="D64" s="41">
        <v>15</v>
      </c>
      <c r="E64" s="51">
        <v>315.04000000000002</v>
      </c>
      <c r="F64" s="51">
        <f>D64*E64</f>
        <v>4725.6000000000004</v>
      </c>
      <c r="G64" s="51">
        <v>400</v>
      </c>
      <c r="H64" s="51"/>
      <c r="I64" s="51">
        <f>VLOOKUP($F$64,Tabisr,1)</f>
        <v>3537.16</v>
      </c>
      <c r="J64" s="62">
        <f>+F64-I64</f>
        <v>1188.4400000000005</v>
      </c>
      <c r="K64" s="84">
        <f>VLOOKUP($F$64,Tabisr,4)</f>
        <v>0.10879999999999999</v>
      </c>
      <c r="L64" s="51">
        <f>+J64*K64</f>
        <v>129.30227200000004</v>
      </c>
      <c r="M64" s="51">
        <f>VLOOKUP($F$64,Tabisr,3)</f>
        <v>207.75</v>
      </c>
      <c r="N64" s="85">
        <f>M64+L64</f>
        <v>337.05227200000002</v>
      </c>
      <c r="O64" s="51">
        <v>0</v>
      </c>
      <c r="P64" s="51">
        <v>0</v>
      </c>
      <c r="Q64" s="69">
        <v>0</v>
      </c>
      <c r="R64" s="51">
        <v>0</v>
      </c>
      <c r="S64" s="51">
        <v>0</v>
      </c>
      <c r="T64" s="98">
        <v>4725.6000000000004</v>
      </c>
      <c r="U64" s="98">
        <v>1737.0522719999999</v>
      </c>
      <c r="V64" s="208">
        <v>2988.5477280000005</v>
      </c>
    </row>
    <row r="65" spans="1:24">
      <c r="A65" s="37"/>
      <c r="B65" s="38" t="s">
        <v>73</v>
      </c>
      <c r="C65" s="49" t="s">
        <v>74</v>
      </c>
      <c r="D65" s="41"/>
      <c r="E65" s="51"/>
      <c r="F65" s="51"/>
      <c r="G65" s="51"/>
      <c r="H65" s="37"/>
      <c r="I65" s="51"/>
      <c r="J65" s="62"/>
      <c r="K65" s="84"/>
      <c r="L65" s="51"/>
      <c r="M65" s="51"/>
      <c r="N65" s="85"/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98">
        <v>0</v>
      </c>
      <c r="U65" s="98">
        <v>0</v>
      </c>
      <c r="V65" s="208">
        <v>0</v>
      </c>
    </row>
    <row r="66" spans="1:24">
      <c r="A66" s="53"/>
      <c r="B66" s="54"/>
      <c r="C66" s="55"/>
      <c r="D66" s="57"/>
      <c r="E66" s="58"/>
      <c r="F66" s="70">
        <f>SUM(F62:F65)</f>
        <v>17585.9925</v>
      </c>
      <c r="G66" s="70">
        <f>SUM(G62:G65)</f>
        <v>400</v>
      </c>
      <c r="H66" s="70">
        <f>SUM(H62:H65)</f>
        <v>0</v>
      </c>
      <c r="I66" s="70"/>
      <c r="J66" s="70"/>
      <c r="K66" s="70"/>
      <c r="L66" s="70"/>
      <c r="M66" s="70"/>
      <c r="N66" s="73">
        <f t="shared" ref="N66" si="8">SUM(N62:N65)</f>
        <v>2152.2909340000001</v>
      </c>
      <c r="O66" s="70">
        <v>0</v>
      </c>
      <c r="P66" s="70">
        <v>0</v>
      </c>
      <c r="Q66" s="70">
        <v>1400</v>
      </c>
      <c r="R66" s="70">
        <v>0</v>
      </c>
      <c r="S66" s="70">
        <v>0</v>
      </c>
      <c r="T66" s="70">
        <v>17585.9925</v>
      </c>
      <c r="U66" s="70">
        <v>3552.2909340000001</v>
      </c>
      <c r="V66" s="70">
        <v>14033.701566</v>
      </c>
    </row>
    <row r="67" spans="1:24">
      <c r="A67" s="53"/>
      <c r="B67" s="54"/>
      <c r="C67" s="55"/>
      <c r="D67" s="57"/>
      <c r="E67" s="58"/>
      <c r="F67" s="70"/>
      <c r="G67" s="70"/>
      <c r="H67" s="70"/>
      <c r="I67" s="70"/>
      <c r="J67" s="70"/>
      <c r="K67" s="70"/>
      <c r="L67" s="70"/>
      <c r="M67" s="70"/>
      <c r="N67" s="73"/>
      <c r="O67" s="70"/>
      <c r="P67" s="70"/>
      <c r="Q67" s="70"/>
      <c r="R67" s="70"/>
      <c r="S67" s="70"/>
      <c r="T67" s="70"/>
      <c r="U67" s="70"/>
    </row>
    <row r="68" spans="1:24">
      <c r="A68" s="53"/>
      <c r="B68" s="25"/>
      <c r="C68" s="55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111"/>
      <c r="O68" s="53"/>
      <c r="P68" s="53"/>
      <c r="Q68" s="117"/>
      <c r="R68" s="53"/>
      <c r="S68" s="53"/>
      <c r="T68" s="53"/>
      <c r="U68" s="53"/>
    </row>
    <row r="69" spans="1:24">
      <c r="A69" s="223" t="s">
        <v>75</v>
      </c>
      <c r="B69" s="224"/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5"/>
      <c r="X69" s="21"/>
    </row>
    <row r="70" spans="1:24" ht="23.25" customHeight="1">
      <c r="A70" s="34" t="s">
        <v>4</v>
      </c>
      <c r="B70" s="60" t="s">
        <v>5</v>
      </c>
      <c r="C70" s="36" t="s">
        <v>6</v>
      </c>
      <c r="D70" s="36" t="s">
        <v>7</v>
      </c>
      <c r="E70" s="36" t="s">
        <v>8</v>
      </c>
      <c r="F70" s="36" t="s">
        <v>9</v>
      </c>
      <c r="G70" s="36" t="s">
        <v>10</v>
      </c>
      <c r="H70" s="36" t="s">
        <v>11</v>
      </c>
      <c r="I70" s="76" t="s">
        <v>12</v>
      </c>
      <c r="J70" s="76" t="s">
        <v>13</v>
      </c>
      <c r="K70" s="76" t="s">
        <v>14</v>
      </c>
      <c r="L70" s="76" t="s">
        <v>15</v>
      </c>
      <c r="M70" s="36" t="s">
        <v>16</v>
      </c>
      <c r="N70" s="36" t="s">
        <v>17</v>
      </c>
      <c r="O70" s="36" t="s">
        <v>18</v>
      </c>
      <c r="P70" s="36" t="s">
        <v>19</v>
      </c>
      <c r="Q70" s="36" t="s">
        <v>20</v>
      </c>
      <c r="R70" s="36" t="s">
        <v>21</v>
      </c>
      <c r="S70" s="36" t="s">
        <v>22</v>
      </c>
      <c r="T70" s="206" t="s">
        <v>423</v>
      </c>
      <c r="U70" s="206" t="s">
        <v>424</v>
      </c>
      <c r="V70" s="207" t="s">
        <v>425</v>
      </c>
    </row>
    <row r="71" spans="1:24" ht="22.5" customHeight="1">
      <c r="A71" s="37">
        <v>32</v>
      </c>
      <c r="B71" s="38" t="s">
        <v>76</v>
      </c>
      <c r="C71" s="49" t="s">
        <v>77</v>
      </c>
      <c r="D71" s="41">
        <v>15</v>
      </c>
      <c r="E71" s="99">
        <v>1085.5425</v>
      </c>
      <c r="F71" s="88">
        <f>E71*D71</f>
        <v>16283.137500000001</v>
      </c>
      <c r="G71" s="88"/>
      <c r="H71" s="37"/>
      <c r="I71" s="51">
        <f>VLOOKUP($F$71,Tabisr,1)</f>
        <v>8651.41</v>
      </c>
      <c r="J71" s="62">
        <f>+F71-I71</f>
        <v>7631.7275000000009</v>
      </c>
      <c r="K71" s="84">
        <f>VLOOKUP($F$71,Tabisr,4)</f>
        <v>0.21360000000000001</v>
      </c>
      <c r="L71" s="51">
        <f>+J71*K71</f>
        <v>1630.1369940000002</v>
      </c>
      <c r="M71" s="51">
        <f>VLOOKUP($F$71,Tabisr,3)</f>
        <v>916.2</v>
      </c>
      <c r="N71" s="52">
        <f>M71+L71</f>
        <v>2546.3369940000002</v>
      </c>
      <c r="O71" s="51">
        <v>0</v>
      </c>
      <c r="P71" s="51">
        <v>0</v>
      </c>
      <c r="Q71" s="51">
        <v>0</v>
      </c>
      <c r="R71" s="51">
        <v>0</v>
      </c>
      <c r="S71" s="51">
        <v>0</v>
      </c>
      <c r="T71" s="98">
        <v>16283.137500000001</v>
      </c>
      <c r="U71" s="98">
        <v>2546.3369940000002</v>
      </c>
      <c r="V71" s="208">
        <v>13736.800506</v>
      </c>
    </row>
    <row r="72" spans="1:24" ht="19.5" customHeight="1">
      <c r="A72" s="37">
        <v>33</v>
      </c>
      <c r="B72" s="38" t="s">
        <v>78</v>
      </c>
      <c r="C72" s="49" t="s">
        <v>71</v>
      </c>
      <c r="D72" s="41">
        <v>15</v>
      </c>
      <c r="E72" s="51">
        <v>359.09899999999999</v>
      </c>
      <c r="F72" s="51">
        <f>D72*E72</f>
        <v>5386.4849999999997</v>
      </c>
      <c r="G72" s="51">
        <v>400</v>
      </c>
      <c r="H72" s="93"/>
      <c r="I72" s="51">
        <f>VLOOKUP($F$72,Tabisr,1)</f>
        <v>3537.16</v>
      </c>
      <c r="J72" s="62">
        <f>+F72-I72</f>
        <v>1849.3249999999998</v>
      </c>
      <c r="K72" s="84">
        <f>VLOOKUP($F$72,Tabisr,4)</f>
        <v>0.10879999999999999</v>
      </c>
      <c r="L72" s="51">
        <f>+J72*K72</f>
        <v>201.20655999999997</v>
      </c>
      <c r="M72" s="51">
        <f>VLOOKUP($F$72,Tabisr,3)</f>
        <v>207.75</v>
      </c>
      <c r="N72" s="52">
        <f>M72+L72</f>
        <v>408.95655999999997</v>
      </c>
      <c r="O72" s="51">
        <v>0</v>
      </c>
      <c r="P72" s="51">
        <v>0</v>
      </c>
      <c r="Q72" s="51">
        <v>0</v>
      </c>
      <c r="R72" s="51">
        <v>0</v>
      </c>
      <c r="S72" s="51">
        <v>0</v>
      </c>
      <c r="T72" s="98">
        <v>5386.4849999999997</v>
      </c>
      <c r="U72" s="98">
        <v>408.95655999999997</v>
      </c>
      <c r="V72" s="208">
        <v>4977.52844</v>
      </c>
    </row>
    <row r="73" spans="1:24" ht="20.25" customHeight="1">
      <c r="A73" s="64">
        <v>50</v>
      </c>
      <c r="B73" s="191" t="s">
        <v>79</v>
      </c>
      <c r="C73" s="151" t="s">
        <v>80</v>
      </c>
      <c r="D73" s="68">
        <v>15</v>
      </c>
      <c r="E73" s="69">
        <v>477.05450000000002</v>
      </c>
      <c r="F73" s="69">
        <f>D73*E73</f>
        <v>7155.8175000000001</v>
      </c>
      <c r="G73" s="69">
        <v>400</v>
      </c>
      <c r="H73" s="125"/>
      <c r="I73" s="69">
        <f>VLOOKUP($F$73,Tabisr,1)</f>
        <v>6216.16</v>
      </c>
      <c r="J73" s="90">
        <f>+F73-I73</f>
        <v>939.65750000000025</v>
      </c>
      <c r="K73" s="91">
        <f>VLOOKUP($F$73,Tabisr,4)</f>
        <v>0.16</v>
      </c>
      <c r="L73" s="69">
        <f>+J73*K73</f>
        <v>150.34520000000003</v>
      </c>
      <c r="M73" s="69">
        <f>VLOOKUP($F$73,Tabisr,3)</f>
        <v>499.2</v>
      </c>
      <c r="N73" s="85">
        <f>+M73+L73</f>
        <v>649.54520000000002</v>
      </c>
      <c r="O73" s="69">
        <v>0</v>
      </c>
      <c r="P73" s="69">
        <v>0</v>
      </c>
      <c r="Q73" s="69">
        <v>0</v>
      </c>
      <c r="R73" s="69">
        <v>0</v>
      </c>
      <c r="S73" s="69">
        <v>0</v>
      </c>
      <c r="T73" s="98">
        <v>7155.8175000000001</v>
      </c>
      <c r="U73" s="98">
        <v>649.54520000000002</v>
      </c>
      <c r="V73" s="208">
        <v>6506.2723000000005</v>
      </c>
    </row>
    <row r="74" spans="1:24">
      <c r="A74" s="64">
        <v>213</v>
      </c>
      <c r="B74" s="65" t="s">
        <v>81</v>
      </c>
      <c r="C74" s="67" t="s">
        <v>35</v>
      </c>
      <c r="D74" s="68">
        <v>15</v>
      </c>
      <c r="E74" s="69">
        <v>477.05450000000002</v>
      </c>
      <c r="F74" s="132">
        <f>D74*E74</f>
        <v>7155.8175000000001</v>
      </c>
      <c r="G74" s="132">
        <v>400</v>
      </c>
      <c r="H74" s="132"/>
      <c r="I74" s="69">
        <f>VLOOKUP($F$74,Tabisr,1)</f>
        <v>6216.16</v>
      </c>
      <c r="J74" s="90">
        <f>+F74-I74</f>
        <v>939.65750000000025</v>
      </c>
      <c r="K74" s="91">
        <f>VLOOKUP($F$74,Tabisr,4)</f>
        <v>0.16</v>
      </c>
      <c r="L74" s="69">
        <f>+J74*K74</f>
        <v>150.34520000000003</v>
      </c>
      <c r="M74" s="69">
        <f>VLOOKUP($F$74,Tabisr,3)</f>
        <v>499.2</v>
      </c>
      <c r="N74" s="85">
        <f>+M74+L74</f>
        <v>649.54520000000002</v>
      </c>
      <c r="O74" s="69">
        <v>0</v>
      </c>
      <c r="P74" s="132">
        <v>0</v>
      </c>
      <c r="Q74" s="132">
        <v>0</v>
      </c>
      <c r="R74" s="132">
        <v>0</v>
      </c>
      <c r="S74" s="132">
        <v>0</v>
      </c>
      <c r="T74" s="98">
        <v>7155.8175000000001</v>
      </c>
      <c r="U74" s="98">
        <v>649.54520000000002</v>
      </c>
      <c r="V74" s="208">
        <v>6506.2723000000005</v>
      </c>
    </row>
    <row r="75" spans="1:24">
      <c r="A75" s="64"/>
      <c r="B75" s="65" t="s">
        <v>34</v>
      </c>
      <c r="C75" s="67" t="s">
        <v>82</v>
      </c>
      <c r="D75" s="107">
        <v>0</v>
      </c>
      <c r="E75" s="69">
        <v>359.09</v>
      </c>
      <c r="F75" s="85">
        <f>D75*E75</f>
        <v>0</v>
      </c>
      <c r="G75" s="85">
        <v>0</v>
      </c>
      <c r="H75" s="125"/>
      <c r="I75" s="69">
        <f>VLOOKUP($F$72,Tabisr,1)</f>
        <v>3537.16</v>
      </c>
      <c r="J75" s="90">
        <f>+F75-I75</f>
        <v>-3537.16</v>
      </c>
      <c r="K75" s="91">
        <f>VLOOKUP($F$72,Tabisr,4)</f>
        <v>0.10879999999999999</v>
      </c>
      <c r="L75" s="69">
        <f>+J75*K75</f>
        <v>-384.84300799999994</v>
      </c>
      <c r="M75" s="69">
        <f>VLOOKUP($F$72,Tabisr,3)</f>
        <v>207.75</v>
      </c>
      <c r="N75" s="85">
        <v>0</v>
      </c>
      <c r="O75" s="69">
        <v>0</v>
      </c>
      <c r="P75" s="69">
        <v>0</v>
      </c>
      <c r="Q75" s="132">
        <v>0</v>
      </c>
      <c r="R75" s="69">
        <v>0</v>
      </c>
      <c r="S75" s="94">
        <v>0</v>
      </c>
      <c r="T75" s="98">
        <v>0</v>
      </c>
      <c r="U75" s="98">
        <v>0</v>
      </c>
      <c r="V75" s="208">
        <v>0</v>
      </c>
    </row>
    <row r="76" spans="1:24">
      <c r="A76" s="37"/>
      <c r="B76" s="38" t="s">
        <v>34</v>
      </c>
      <c r="C76" s="49" t="s">
        <v>83</v>
      </c>
      <c r="D76" s="41"/>
      <c r="E76" s="51">
        <v>0</v>
      </c>
      <c r="F76" s="51"/>
      <c r="G76" s="51"/>
      <c r="H76" s="93"/>
      <c r="I76" s="51"/>
      <c r="J76" s="62"/>
      <c r="K76" s="84"/>
      <c r="L76" s="51"/>
      <c r="M76" s="51"/>
      <c r="N76" s="52"/>
      <c r="O76" s="51">
        <v>0</v>
      </c>
      <c r="P76" s="51">
        <v>0</v>
      </c>
      <c r="Q76" s="51"/>
      <c r="R76" s="51">
        <v>0</v>
      </c>
      <c r="S76" s="51">
        <v>0</v>
      </c>
      <c r="T76" s="98">
        <v>0</v>
      </c>
      <c r="U76" s="98">
        <v>0</v>
      </c>
      <c r="V76" s="208">
        <v>0</v>
      </c>
    </row>
    <row r="77" spans="1:24">
      <c r="A77" s="37"/>
      <c r="B77" s="38" t="s">
        <v>34</v>
      </c>
      <c r="C77" s="49" t="s">
        <v>84</v>
      </c>
      <c r="D77" s="101"/>
      <c r="E77" s="51">
        <v>0</v>
      </c>
      <c r="F77" s="51"/>
      <c r="G77" s="51"/>
      <c r="H77" s="37"/>
      <c r="I77" s="51"/>
      <c r="J77" s="62"/>
      <c r="K77" s="84"/>
      <c r="L77" s="51"/>
      <c r="M77" s="51"/>
      <c r="N77" s="52"/>
      <c r="O77" s="51"/>
      <c r="P77" s="51">
        <v>0</v>
      </c>
      <c r="Q77" s="51">
        <v>0</v>
      </c>
      <c r="R77" s="51">
        <v>0</v>
      </c>
      <c r="S77" s="51">
        <v>0</v>
      </c>
      <c r="T77" s="98">
        <v>0</v>
      </c>
      <c r="U77" s="98">
        <v>0</v>
      </c>
      <c r="V77" s="208">
        <v>0</v>
      </c>
    </row>
    <row r="78" spans="1:24">
      <c r="A78" s="37">
        <v>37</v>
      </c>
      <c r="B78" s="38" t="s">
        <v>85</v>
      </c>
      <c r="C78" s="49" t="s">
        <v>86</v>
      </c>
      <c r="D78" s="41">
        <v>15</v>
      </c>
      <c r="E78" s="51">
        <v>760.53</v>
      </c>
      <c r="F78" s="51">
        <f t="shared" ref="F78:F85" si="9">D78*E78</f>
        <v>11407.949999999999</v>
      </c>
      <c r="G78" s="51"/>
      <c r="H78" s="87"/>
      <c r="I78" s="51">
        <f>VLOOKUP($F$78,Tabisr,1)</f>
        <v>8651.41</v>
      </c>
      <c r="J78" s="62">
        <f t="shared" ref="J78:J83" si="10">+F78-I78</f>
        <v>2756.5399999999991</v>
      </c>
      <c r="K78" s="84">
        <f>VLOOKUP($F$78,Tabisr,4)</f>
        <v>0.21360000000000001</v>
      </c>
      <c r="L78" s="51">
        <f t="shared" ref="L78:L83" si="11">+J78*K78</f>
        <v>588.79694399999983</v>
      </c>
      <c r="M78" s="51">
        <f>VLOOKUP($F$78,Tabisr,3)</f>
        <v>916.2</v>
      </c>
      <c r="N78" s="52">
        <f t="shared" ref="N78:N83" si="12">+M78+L78</f>
        <v>1504.996944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98">
        <v>11407.949999999999</v>
      </c>
      <c r="U78" s="98">
        <v>1504.996944</v>
      </c>
      <c r="V78" s="208">
        <v>9902.9530559999985</v>
      </c>
    </row>
    <row r="79" spans="1:24">
      <c r="A79" s="37">
        <v>38</v>
      </c>
      <c r="B79" s="38" t="s">
        <v>87</v>
      </c>
      <c r="C79" s="49" t="s">
        <v>88</v>
      </c>
      <c r="D79" s="41">
        <v>15</v>
      </c>
      <c r="E79" s="51">
        <v>477.05450000000002</v>
      </c>
      <c r="F79" s="51">
        <f t="shared" si="9"/>
        <v>7155.8175000000001</v>
      </c>
      <c r="G79" s="51">
        <v>400</v>
      </c>
      <c r="H79" s="93"/>
      <c r="I79" s="51">
        <f>VLOOKUP($F$79,Tabisr,1)</f>
        <v>6216.16</v>
      </c>
      <c r="J79" s="62">
        <f t="shared" si="10"/>
        <v>939.65750000000025</v>
      </c>
      <c r="K79" s="84">
        <f>VLOOKUP($F$79,Tabisr,4)</f>
        <v>0.16</v>
      </c>
      <c r="L79" s="51">
        <f t="shared" si="11"/>
        <v>150.34520000000003</v>
      </c>
      <c r="M79" s="51">
        <f>VLOOKUP($F$79,Tabisr,3)</f>
        <v>499.2</v>
      </c>
      <c r="N79" s="52">
        <f t="shared" si="12"/>
        <v>649.54520000000002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98">
        <v>7155.8175000000001</v>
      </c>
      <c r="U79" s="98">
        <v>649.54520000000002</v>
      </c>
      <c r="V79" s="208">
        <v>6506.2723000000005</v>
      </c>
    </row>
    <row r="80" spans="1:24">
      <c r="A80" s="37">
        <v>36</v>
      </c>
      <c r="B80" s="38" t="s">
        <v>89</v>
      </c>
      <c r="C80" s="49" t="s">
        <v>90</v>
      </c>
      <c r="D80" s="41">
        <v>15</v>
      </c>
      <c r="E80" s="51">
        <v>477.05450000000002</v>
      </c>
      <c r="F80" s="51">
        <f t="shared" si="9"/>
        <v>7155.8175000000001</v>
      </c>
      <c r="G80" s="51">
        <v>400</v>
      </c>
      <c r="H80" s="93"/>
      <c r="I80" s="51">
        <f>VLOOKUP($F$80,Tabisr,1)</f>
        <v>6216.16</v>
      </c>
      <c r="J80" s="62">
        <f t="shared" si="10"/>
        <v>939.65750000000025</v>
      </c>
      <c r="K80" s="84">
        <f>VLOOKUP($F$80,Tabisr,4)</f>
        <v>0.16</v>
      </c>
      <c r="L80" s="51">
        <f t="shared" si="11"/>
        <v>150.34520000000003</v>
      </c>
      <c r="M80" s="51">
        <f>VLOOKUP($F$80,Tabisr,3)</f>
        <v>499.2</v>
      </c>
      <c r="N80" s="52">
        <f t="shared" si="12"/>
        <v>649.54520000000002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98">
        <v>7155.8175000000001</v>
      </c>
      <c r="U80" s="98">
        <v>649.54520000000002</v>
      </c>
      <c r="V80" s="208">
        <v>6506.2723000000005</v>
      </c>
    </row>
    <row r="81" spans="1:22">
      <c r="A81" s="37">
        <v>39</v>
      </c>
      <c r="B81" s="38" t="s">
        <v>91</v>
      </c>
      <c r="C81" s="49" t="s">
        <v>92</v>
      </c>
      <c r="D81" s="41">
        <v>15</v>
      </c>
      <c r="E81" s="51">
        <v>760.53</v>
      </c>
      <c r="F81" s="51">
        <f t="shared" si="9"/>
        <v>11407.949999999999</v>
      </c>
      <c r="G81" s="51"/>
      <c r="H81" s="93"/>
      <c r="I81" s="51">
        <f>VLOOKUP($F$81,Tabisr,1)</f>
        <v>8651.41</v>
      </c>
      <c r="J81" s="62">
        <f t="shared" si="10"/>
        <v>2756.5399999999991</v>
      </c>
      <c r="K81" s="84">
        <f>VLOOKUP($F$81,Tabisr,4)</f>
        <v>0.21360000000000001</v>
      </c>
      <c r="L81" s="51">
        <f t="shared" si="11"/>
        <v>588.79694399999983</v>
      </c>
      <c r="M81" s="51">
        <f>VLOOKUP($F$81,Tabisr,3)</f>
        <v>916.2</v>
      </c>
      <c r="N81" s="52">
        <f t="shared" si="12"/>
        <v>1504.996944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98">
        <v>11407.949999999999</v>
      </c>
      <c r="U81" s="98">
        <v>1504.996944</v>
      </c>
      <c r="V81" s="208">
        <v>9902.9530559999985</v>
      </c>
    </row>
    <row r="82" spans="1:22">
      <c r="A82" s="37">
        <v>40</v>
      </c>
      <c r="B82" s="38" t="s">
        <v>93</v>
      </c>
      <c r="C82" s="49" t="s">
        <v>35</v>
      </c>
      <c r="D82" s="41">
        <v>15</v>
      </c>
      <c r="E82" s="51">
        <v>315.04000000000002</v>
      </c>
      <c r="F82" s="51">
        <f t="shared" si="9"/>
        <v>4725.6000000000004</v>
      </c>
      <c r="G82" s="51">
        <v>400</v>
      </c>
      <c r="H82" s="51"/>
      <c r="I82" s="51">
        <f>VLOOKUP($F$82,Tabisr,1)</f>
        <v>3537.16</v>
      </c>
      <c r="J82" s="62">
        <f t="shared" si="10"/>
        <v>1188.4400000000005</v>
      </c>
      <c r="K82" s="84">
        <f>VLOOKUP($F$82,Tabisr,4)</f>
        <v>0.10879999999999999</v>
      </c>
      <c r="L82" s="51">
        <f t="shared" si="11"/>
        <v>129.30227200000004</v>
      </c>
      <c r="M82" s="51">
        <f>VLOOKUP($F$82,Tabisr,3)</f>
        <v>207.75</v>
      </c>
      <c r="N82" s="52">
        <f t="shared" si="12"/>
        <v>337.05227200000002</v>
      </c>
      <c r="O82" s="51">
        <v>0</v>
      </c>
      <c r="P82" s="51">
        <v>0</v>
      </c>
      <c r="Q82" s="69">
        <v>0</v>
      </c>
      <c r="R82" s="51">
        <v>0</v>
      </c>
      <c r="S82" s="51">
        <v>0</v>
      </c>
      <c r="T82" s="98">
        <v>4725.6000000000004</v>
      </c>
      <c r="U82" s="98">
        <v>2387.0522719999999</v>
      </c>
      <c r="V82" s="208">
        <v>2338.5477280000005</v>
      </c>
    </row>
    <row r="83" spans="1:22">
      <c r="A83" s="37">
        <v>41</v>
      </c>
      <c r="B83" s="38" t="s">
        <v>94</v>
      </c>
      <c r="C83" s="49" t="s">
        <v>95</v>
      </c>
      <c r="D83" s="41">
        <v>15</v>
      </c>
      <c r="E83" s="51">
        <v>315.04000000000002</v>
      </c>
      <c r="F83" s="51">
        <f t="shared" si="9"/>
        <v>4725.6000000000004</v>
      </c>
      <c r="G83" s="51">
        <v>400</v>
      </c>
      <c r="H83" s="51"/>
      <c r="I83" s="51">
        <f>VLOOKUP($F$83,Tabisr,1)</f>
        <v>3537.16</v>
      </c>
      <c r="J83" s="62">
        <f t="shared" si="10"/>
        <v>1188.4400000000005</v>
      </c>
      <c r="K83" s="84">
        <f>VLOOKUP($F$83,Tabisr,4)</f>
        <v>0.10879999999999999</v>
      </c>
      <c r="L83" s="51">
        <f t="shared" si="11"/>
        <v>129.30227200000004</v>
      </c>
      <c r="M83" s="51">
        <f>VLOOKUP($F$83,Tabisr,3)</f>
        <v>207.75</v>
      </c>
      <c r="N83" s="52">
        <f t="shared" si="12"/>
        <v>337.05227200000002</v>
      </c>
      <c r="O83" s="51">
        <v>0</v>
      </c>
      <c r="P83" s="51">
        <v>0</v>
      </c>
      <c r="Q83" s="69">
        <v>0</v>
      </c>
      <c r="R83" s="51">
        <v>0</v>
      </c>
      <c r="S83" s="51">
        <v>0</v>
      </c>
      <c r="T83" s="98">
        <v>4725.6000000000004</v>
      </c>
      <c r="U83" s="98">
        <v>1387.0522719999999</v>
      </c>
      <c r="V83" s="208">
        <v>3338.5477280000005</v>
      </c>
    </row>
    <row r="84" spans="1:22">
      <c r="A84" s="37"/>
      <c r="B84" s="38"/>
      <c r="C84" s="49" t="s">
        <v>96</v>
      </c>
      <c r="D84" s="41"/>
      <c r="E84" s="51">
        <v>477.05</v>
      </c>
      <c r="F84" s="51">
        <f t="shared" si="9"/>
        <v>0</v>
      </c>
      <c r="G84" s="51"/>
      <c r="H84" s="51"/>
      <c r="I84" s="51"/>
      <c r="J84" s="62"/>
      <c r="K84" s="84"/>
      <c r="L84" s="51"/>
      <c r="M84" s="51"/>
      <c r="N84" s="52"/>
      <c r="O84" s="51"/>
      <c r="P84" s="51">
        <v>0</v>
      </c>
      <c r="Q84" s="69">
        <v>0</v>
      </c>
      <c r="R84" s="51">
        <v>0</v>
      </c>
      <c r="S84" s="51">
        <v>0</v>
      </c>
      <c r="T84" s="98">
        <v>0</v>
      </c>
      <c r="U84" s="98">
        <v>0</v>
      </c>
      <c r="V84" s="208">
        <v>0</v>
      </c>
    </row>
    <row r="85" spans="1:22">
      <c r="A85" s="37">
        <v>43</v>
      </c>
      <c r="B85" s="38" t="s">
        <v>97</v>
      </c>
      <c r="C85" s="49" t="s">
        <v>35</v>
      </c>
      <c r="D85" s="41">
        <v>15</v>
      </c>
      <c r="E85" s="51">
        <v>315.04000000000002</v>
      </c>
      <c r="F85" s="51">
        <f t="shared" si="9"/>
        <v>4725.6000000000004</v>
      </c>
      <c r="G85" s="51">
        <v>400</v>
      </c>
      <c r="H85" s="42"/>
      <c r="I85" s="51">
        <f>VLOOKUP($F$85,Tabisr,1)</f>
        <v>3537.16</v>
      </c>
      <c r="J85" s="62">
        <f>+F85-I85</f>
        <v>1188.4400000000005</v>
      </c>
      <c r="K85" s="84">
        <f>VLOOKUP($F$85,Tabisr,4)</f>
        <v>0.10879999999999999</v>
      </c>
      <c r="L85" s="51">
        <f>+J85*K85</f>
        <v>129.30227200000004</v>
      </c>
      <c r="M85" s="51">
        <f>VLOOKUP($F$85,Tabisr,3)</f>
        <v>207.75</v>
      </c>
      <c r="N85" s="52">
        <f>+M85+L85</f>
        <v>337.05227200000002</v>
      </c>
      <c r="O85" s="51">
        <v>0</v>
      </c>
      <c r="P85" s="51">
        <v>0</v>
      </c>
      <c r="Q85" s="69">
        <v>0</v>
      </c>
      <c r="R85" s="51">
        <v>0</v>
      </c>
      <c r="S85" s="51">
        <v>0</v>
      </c>
      <c r="T85" s="98">
        <v>4725.6000000000004</v>
      </c>
      <c r="U85" s="98">
        <v>1987.0522719999999</v>
      </c>
      <c r="V85" s="208">
        <v>2738.5477280000005</v>
      </c>
    </row>
    <row r="86" spans="1:22">
      <c r="A86" s="53"/>
      <c r="B86" s="54"/>
      <c r="C86" s="55"/>
      <c r="D86" s="53"/>
      <c r="E86" s="53"/>
      <c r="F86" s="59">
        <f>SUM(F71:F85)</f>
        <v>87285.592500000013</v>
      </c>
      <c r="G86" s="59">
        <f>SUM(G71:G85)</f>
        <v>3200</v>
      </c>
      <c r="H86" s="59">
        <f>SUM(H71:H85)</f>
        <v>0</v>
      </c>
      <c r="I86" s="59"/>
      <c r="J86" s="59"/>
      <c r="K86" s="59"/>
      <c r="L86" s="59"/>
      <c r="M86" s="59"/>
      <c r="N86" s="59">
        <f>SUM(N71:N85)</f>
        <v>9574.6250580000051</v>
      </c>
      <c r="O86" s="59">
        <v>0</v>
      </c>
      <c r="P86" s="59">
        <v>1850</v>
      </c>
      <c r="Q86" s="59">
        <v>2900</v>
      </c>
      <c r="R86" s="59">
        <v>0</v>
      </c>
      <c r="S86" s="59">
        <v>0</v>
      </c>
      <c r="T86" s="59">
        <v>87285.592500000013</v>
      </c>
      <c r="U86" s="59">
        <v>14324.625058000005</v>
      </c>
      <c r="V86" s="97">
        <v>13675.079858000005</v>
      </c>
    </row>
    <row r="87" spans="1:22">
      <c r="A87" s="53"/>
      <c r="B87" s="54"/>
      <c r="C87" s="55"/>
      <c r="D87" s="53"/>
      <c r="E87" s="53"/>
      <c r="F87" s="59"/>
      <c r="G87" s="59"/>
      <c r="H87" s="59"/>
      <c r="I87" s="59"/>
      <c r="J87" s="59"/>
      <c r="K87" s="59"/>
      <c r="L87" s="59"/>
      <c r="M87" s="59"/>
      <c r="N87" s="86"/>
      <c r="O87" s="59"/>
      <c r="P87" s="59"/>
      <c r="Q87" s="59"/>
      <c r="R87" s="59"/>
      <c r="S87" s="59"/>
      <c r="T87" s="59"/>
      <c r="U87" s="59"/>
    </row>
    <row r="88" spans="1:22">
      <c r="A88" s="53"/>
      <c r="B88" s="54"/>
      <c r="C88" s="55"/>
      <c r="D88" s="53"/>
      <c r="E88" s="53"/>
      <c r="F88" s="59"/>
      <c r="G88" s="59"/>
      <c r="H88" s="59"/>
      <c r="I88" s="59"/>
      <c r="J88" s="59"/>
      <c r="K88" s="59"/>
      <c r="L88" s="59"/>
      <c r="M88" s="59"/>
      <c r="N88" s="86"/>
      <c r="O88" s="59"/>
      <c r="P88" s="59"/>
      <c r="Q88" s="59"/>
      <c r="R88" s="59"/>
      <c r="S88" s="59"/>
      <c r="T88" s="59"/>
      <c r="U88" s="59"/>
    </row>
    <row r="89" spans="1:22">
      <c r="A89" s="223" t="s">
        <v>98</v>
      </c>
      <c r="B89" s="224"/>
      <c r="C89" s="224"/>
      <c r="D89" s="224"/>
      <c r="E89" s="224"/>
      <c r="F89" s="224"/>
      <c r="G89" s="224"/>
      <c r="H89" s="224"/>
      <c r="I89" s="224"/>
      <c r="J89" s="224"/>
      <c r="K89" s="224"/>
      <c r="L89" s="224"/>
      <c r="M89" s="224"/>
      <c r="N89" s="224"/>
      <c r="O89" s="224"/>
      <c r="P89" s="224"/>
      <c r="Q89" s="224"/>
      <c r="R89" s="224"/>
      <c r="S89" s="224"/>
      <c r="T89" s="224"/>
      <c r="U89" s="224"/>
      <c r="V89" s="225"/>
    </row>
    <row r="90" spans="1:22" ht="24" customHeight="1">
      <c r="A90" s="34" t="s">
        <v>4</v>
      </c>
      <c r="B90" s="60" t="s">
        <v>5</v>
      </c>
      <c r="C90" s="36" t="s">
        <v>6</v>
      </c>
      <c r="D90" s="36" t="s">
        <v>7</v>
      </c>
      <c r="E90" s="36" t="s">
        <v>8</v>
      </c>
      <c r="F90" s="36" t="s">
        <v>9</v>
      </c>
      <c r="G90" s="36" t="s">
        <v>10</v>
      </c>
      <c r="H90" s="36" t="s">
        <v>11</v>
      </c>
      <c r="I90" s="76" t="s">
        <v>12</v>
      </c>
      <c r="J90" s="76" t="s">
        <v>13</v>
      </c>
      <c r="K90" s="76" t="s">
        <v>14</v>
      </c>
      <c r="L90" s="76" t="s">
        <v>15</v>
      </c>
      <c r="M90" s="36" t="s">
        <v>16</v>
      </c>
      <c r="N90" s="36" t="s">
        <v>17</v>
      </c>
      <c r="O90" s="36" t="s">
        <v>18</v>
      </c>
      <c r="P90" s="36" t="s">
        <v>19</v>
      </c>
      <c r="Q90" s="36" t="s">
        <v>20</v>
      </c>
      <c r="R90" s="36" t="s">
        <v>21</v>
      </c>
      <c r="S90" s="36" t="s">
        <v>22</v>
      </c>
      <c r="T90" s="206" t="s">
        <v>423</v>
      </c>
      <c r="U90" s="206" t="s">
        <v>424</v>
      </c>
      <c r="V90" s="207" t="s">
        <v>425</v>
      </c>
    </row>
    <row r="91" spans="1:22">
      <c r="A91" s="102">
        <v>44</v>
      </c>
      <c r="B91" s="40" t="s">
        <v>99</v>
      </c>
      <c r="C91" s="39" t="s">
        <v>98</v>
      </c>
      <c r="D91" s="41">
        <v>15</v>
      </c>
      <c r="E91" s="42">
        <v>760.52949999999998</v>
      </c>
      <c r="F91" s="42">
        <f>D91*E91</f>
        <v>11407.942499999999</v>
      </c>
      <c r="G91" s="42"/>
      <c r="H91" s="112"/>
      <c r="I91" s="51">
        <f>VLOOKUP($F$91,Tabisr,1)</f>
        <v>8651.41</v>
      </c>
      <c r="J91" s="43">
        <f>+F91-I91</f>
        <v>2756.5324999999993</v>
      </c>
      <c r="K91" s="84">
        <f>VLOOKUP($F$91,Tabisr,4)</f>
        <v>0.21360000000000001</v>
      </c>
      <c r="L91" s="42">
        <f>+J91*K91</f>
        <v>588.79534199999989</v>
      </c>
      <c r="M91" s="51">
        <f>VLOOKUP($F$91,Tabisr,3)</f>
        <v>916.2</v>
      </c>
      <c r="N91" s="79">
        <f>L91+M91</f>
        <v>1504.9953419999999</v>
      </c>
      <c r="O91" s="51">
        <f>VLOOKUP($F$91,Tabsub,3)</f>
        <v>0</v>
      </c>
      <c r="P91" s="42">
        <v>0</v>
      </c>
      <c r="Q91" s="94">
        <v>0</v>
      </c>
      <c r="R91" s="42">
        <v>0</v>
      </c>
      <c r="S91" s="42">
        <v>0</v>
      </c>
      <c r="T91" s="98">
        <v>11407.942499999999</v>
      </c>
      <c r="U91" s="98">
        <v>3904.9953420000002</v>
      </c>
      <c r="V91" s="208">
        <v>7502.947157999999</v>
      </c>
    </row>
    <row r="92" spans="1:22">
      <c r="A92" s="104">
        <v>339</v>
      </c>
      <c r="B92" s="40" t="s">
        <v>100</v>
      </c>
      <c r="C92" s="49" t="s">
        <v>101</v>
      </c>
      <c r="D92" s="41">
        <v>15</v>
      </c>
      <c r="E92" s="51">
        <v>359.09899999999999</v>
      </c>
      <c r="F92" s="42">
        <f>D92*E92</f>
        <v>5386.4849999999997</v>
      </c>
      <c r="G92" s="42">
        <v>400</v>
      </c>
      <c r="H92" s="112"/>
      <c r="I92" s="51">
        <f>VLOOKUP($F$92,Tabisr,1)</f>
        <v>3537.16</v>
      </c>
      <c r="J92" s="43">
        <f>+F92-I92</f>
        <v>1849.3249999999998</v>
      </c>
      <c r="K92" s="84">
        <f>VLOOKUP($F$92,Tabisr,4)</f>
        <v>0.10879999999999999</v>
      </c>
      <c r="L92" s="42">
        <f>+J92*K92</f>
        <v>201.20655999999997</v>
      </c>
      <c r="M92" s="51">
        <f>VLOOKUP($F$92,Tabisr,3)</f>
        <v>207.75</v>
      </c>
      <c r="N92" s="79">
        <f>L92+M92</f>
        <v>408.95655999999997</v>
      </c>
      <c r="O92" s="51">
        <f>VLOOKUP($F$92,Tabsub,3)</f>
        <v>0</v>
      </c>
      <c r="P92" s="42">
        <v>0</v>
      </c>
      <c r="Q92" s="42">
        <v>0</v>
      </c>
      <c r="R92" s="42">
        <v>0</v>
      </c>
      <c r="S92" s="42">
        <v>0</v>
      </c>
      <c r="T92" s="98">
        <v>5386.4849999999997</v>
      </c>
      <c r="U92" s="98">
        <v>408.95655999999997</v>
      </c>
      <c r="V92" s="208">
        <v>4977.52844</v>
      </c>
    </row>
    <row r="93" spans="1:22" ht="10.15" customHeight="1">
      <c r="A93" s="53"/>
      <c r="B93" s="56"/>
      <c r="C93" s="105"/>
      <c r="D93" s="57"/>
      <c r="E93" s="58"/>
      <c r="F93" s="70">
        <f t="shared" ref="F93:O93" si="13">SUM(F91:F92)</f>
        <v>16794.427499999998</v>
      </c>
      <c r="G93" s="70">
        <f t="shared" si="13"/>
        <v>400</v>
      </c>
      <c r="H93" s="70">
        <f t="shared" si="13"/>
        <v>0</v>
      </c>
      <c r="I93" s="70">
        <f t="shared" si="13"/>
        <v>12188.57</v>
      </c>
      <c r="J93" s="70">
        <f t="shared" si="13"/>
        <v>4605.8574999999992</v>
      </c>
      <c r="K93" s="70">
        <f t="shared" si="13"/>
        <v>0.32240000000000002</v>
      </c>
      <c r="L93" s="70">
        <f t="shared" si="13"/>
        <v>790.00190199999986</v>
      </c>
      <c r="M93" s="70">
        <f t="shared" si="13"/>
        <v>1123.95</v>
      </c>
      <c r="N93" s="73">
        <f t="shared" si="13"/>
        <v>1913.9519019999998</v>
      </c>
      <c r="O93" s="70">
        <f t="shared" si="13"/>
        <v>0</v>
      </c>
      <c r="P93" s="70">
        <v>0</v>
      </c>
      <c r="Q93" s="70">
        <v>2400</v>
      </c>
      <c r="R93" s="70">
        <v>0</v>
      </c>
      <c r="S93" s="70">
        <v>0</v>
      </c>
      <c r="T93" s="70">
        <v>16794.427499999998</v>
      </c>
      <c r="U93" s="70">
        <v>4313.9519019999998</v>
      </c>
      <c r="V93" s="97">
        <v>12480.475597999999</v>
      </c>
    </row>
    <row r="94" spans="1:22">
      <c r="A94" s="53"/>
      <c r="B94" s="56"/>
      <c r="C94" s="105"/>
      <c r="D94" s="57"/>
      <c r="E94" s="58"/>
      <c r="F94" s="70"/>
      <c r="G94" s="70"/>
      <c r="H94" s="70"/>
      <c r="I94" s="70"/>
      <c r="J94" s="70"/>
      <c r="K94" s="70"/>
      <c r="L94" s="70"/>
      <c r="M94" s="70"/>
      <c r="N94" s="73"/>
      <c r="O94" s="70"/>
      <c r="P94" s="70"/>
      <c r="Q94" s="70"/>
      <c r="R94" s="70"/>
      <c r="S94" s="70"/>
      <c r="T94" s="70"/>
      <c r="U94" s="70"/>
    </row>
    <row r="95" spans="1:22">
      <c r="A95" s="53"/>
      <c r="B95" s="54"/>
      <c r="C95" s="55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111"/>
      <c r="O95" s="53"/>
      <c r="P95" s="53"/>
      <c r="Q95" s="117"/>
      <c r="R95" s="53"/>
      <c r="S95" s="53"/>
      <c r="T95" s="53"/>
      <c r="U95" s="53"/>
    </row>
    <row r="96" spans="1:22">
      <c r="A96" s="223" t="s">
        <v>102</v>
      </c>
      <c r="B96" s="224"/>
      <c r="C96" s="224"/>
      <c r="D96" s="224"/>
      <c r="E96" s="224"/>
      <c r="F96" s="224"/>
      <c r="G96" s="224"/>
      <c r="H96" s="224"/>
      <c r="I96" s="224"/>
      <c r="J96" s="224"/>
      <c r="K96" s="224"/>
      <c r="L96" s="224"/>
      <c r="M96" s="224"/>
      <c r="N96" s="224"/>
      <c r="O96" s="224"/>
      <c r="P96" s="224"/>
      <c r="Q96" s="224"/>
      <c r="R96" s="224"/>
      <c r="S96" s="224"/>
      <c r="T96" s="224"/>
      <c r="U96" s="224"/>
      <c r="V96" s="225"/>
    </row>
    <row r="97" spans="1:22" ht="30.75" customHeight="1">
      <c r="A97" s="34" t="s">
        <v>4</v>
      </c>
      <c r="B97" s="60" t="s">
        <v>5</v>
      </c>
      <c r="C97" s="36" t="s">
        <v>6</v>
      </c>
      <c r="D97" s="36" t="s">
        <v>7</v>
      </c>
      <c r="E97" s="36" t="s">
        <v>8</v>
      </c>
      <c r="F97" s="36" t="s">
        <v>9</v>
      </c>
      <c r="G97" s="36" t="s">
        <v>10</v>
      </c>
      <c r="H97" s="36" t="s">
        <v>11</v>
      </c>
      <c r="I97" s="76" t="s">
        <v>12</v>
      </c>
      <c r="J97" s="76" t="s">
        <v>13</v>
      </c>
      <c r="K97" s="76" t="s">
        <v>14</v>
      </c>
      <c r="L97" s="76" t="s">
        <v>15</v>
      </c>
      <c r="M97" s="36" t="s">
        <v>16</v>
      </c>
      <c r="N97" s="36" t="s">
        <v>17</v>
      </c>
      <c r="O97" s="36" t="s">
        <v>18</v>
      </c>
      <c r="P97" s="36" t="s">
        <v>19</v>
      </c>
      <c r="Q97" s="36" t="s">
        <v>20</v>
      </c>
      <c r="R97" s="36" t="s">
        <v>21</v>
      </c>
      <c r="S97" s="36" t="s">
        <v>22</v>
      </c>
      <c r="T97" s="206" t="s">
        <v>423</v>
      </c>
      <c r="U97" s="206" t="s">
        <v>424</v>
      </c>
      <c r="V97" s="207" t="s">
        <v>425</v>
      </c>
    </row>
    <row r="98" spans="1:22">
      <c r="A98" s="77"/>
      <c r="B98" s="40" t="s">
        <v>40</v>
      </c>
      <c r="C98" s="39" t="s">
        <v>103</v>
      </c>
      <c r="D98" s="41">
        <v>0</v>
      </c>
      <c r="E98" s="42">
        <v>760.52949999999998</v>
      </c>
      <c r="F98" s="42">
        <f>D98*E98</f>
        <v>0</v>
      </c>
      <c r="G98" s="42"/>
      <c r="H98" s="112"/>
      <c r="I98" s="51" t="e">
        <f>VLOOKUP($F$98,Tabisr,1)</f>
        <v>#N/A</v>
      </c>
      <c r="J98" s="43" t="e">
        <f>+F98-I98</f>
        <v>#N/A</v>
      </c>
      <c r="K98" s="84" t="e">
        <f>VLOOKUP($F$98,Tabisr,4)</f>
        <v>#N/A</v>
      </c>
      <c r="L98" s="42" t="e">
        <f>+J98*K98</f>
        <v>#N/A</v>
      </c>
      <c r="M98" s="51" t="e">
        <f>VLOOKUP($F$98,Tabisr,3)</f>
        <v>#N/A</v>
      </c>
      <c r="N98" s="79"/>
      <c r="O98" s="51"/>
      <c r="P98" s="42">
        <v>0</v>
      </c>
      <c r="Q98" s="42">
        <v>0</v>
      </c>
      <c r="R98" s="42">
        <v>0</v>
      </c>
      <c r="S98" s="42">
        <v>0</v>
      </c>
      <c r="T98" s="98">
        <f t="shared" ref="T98" si="14">F98+H98</f>
        <v>0</v>
      </c>
      <c r="U98" s="98">
        <f t="shared" ref="U98" si="15">N98+P98+Q98+R98+S98</f>
        <v>0</v>
      </c>
      <c r="V98" s="208">
        <f t="shared" ref="V98" si="16">T98-U98</f>
        <v>0</v>
      </c>
    </row>
    <row r="99" spans="1:22">
      <c r="A99" s="189">
        <v>299</v>
      </c>
      <c r="B99" s="71" t="s">
        <v>104</v>
      </c>
      <c r="C99" s="124" t="s">
        <v>105</v>
      </c>
      <c r="D99" s="68">
        <v>15</v>
      </c>
      <c r="E99" s="69">
        <v>477.05450000000002</v>
      </c>
      <c r="F99" s="69">
        <f>D99*E99</f>
        <v>7155.8175000000001</v>
      </c>
      <c r="G99" s="69">
        <v>400</v>
      </c>
      <c r="H99" s="125"/>
      <c r="I99" s="69">
        <f>VLOOKUP($F$99,Tabisr,1)</f>
        <v>6216.16</v>
      </c>
      <c r="J99" s="98">
        <f>+F99-I99</f>
        <v>939.65750000000025</v>
      </c>
      <c r="K99" s="91">
        <f>VLOOKUP($F$99,Tabisr,4)</f>
        <v>0.16</v>
      </c>
      <c r="L99" s="94">
        <f>+J99*K99</f>
        <v>150.34520000000003</v>
      </c>
      <c r="M99" s="69">
        <f>VLOOKUP($F$99,Tabisr,3)</f>
        <v>499.2</v>
      </c>
      <c r="N99" s="188">
        <f>L99+M99</f>
        <v>649.54520000000002</v>
      </c>
      <c r="O99" s="69"/>
      <c r="P99" s="69">
        <v>0</v>
      </c>
      <c r="Q99" s="69">
        <v>0</v>
      </c>
      <c r="R99" s="69">
        <v>0</v>
      </c>
      <c r="S99" s="69">
        <v>0</v>
      </c>
      <c r="T99" s="98">
        <f t="shared" ref="T99" si="17">F99+H99</f>
        <v>7155.8175000000001</v>
      </c>
      <c r="U99" s="98">
        <f t="shared" ref="U99" si="18">N99+P99+Q99+R99+S99</f>
        <v>649.54520000000002</v>
      </c>
      <c r="V99" s="208">
        <f t="shared" ref="V99" si="19">T99-U99</f>
        <v>6506.2723000000005</v>
      </c>
    </row>
    <row r="100" spans="1:22">
      <c r="A100" s="53"/>
      <c r="B100" s="54"/>
      <c r="C100" s="55"/>
      <c r="D100" s="57"/>
      <c r="E100" s="58"/>
      <c r="F100" s="70">
        <f>+SUM(F98:F99)</f>
        <v>7155.8175000000001</v>
      </c>
      <c r="G100" s="70">
        <f>+SUM(G98:G99)</f>
        <v>400</v>
      </c>
      <c r="H100" s="70">
        <f>+SUM(H98:H99)</f>
        <v>0</v>
      </c>
      <c r="I100" s="70"/>
      <c r="J100" s="70"/>
      <c r="K100" s="70"/>
      <c r="L100" s="70"/>
      <c r="M100" s="70"/>
      <c r="N100" s="70">
        <f t="shared" ref="N100:V100" si="20">+SUM(N98:N99)</f>
        <v>649.54520000000002</v>
      </c>
      <c r="O100" s="70">
        <f t="shared" si="20"/>
        <v>0</v>
      </c>
      <c r="P100" s="70">
        <f t="shared" si="20"/>
        <v>0</v>
      </c>
      <c r="Q100" s="70">
        <f t="shared" si="20"/>
        <v>0</v>
      </c>
      <c r="R100" s="70">
        <f t="shared" si="20"/>
        <v>0</v>
      </c>
      <c r="S100" s="70">
        <f t="shared" si="20"/>
        <v>0</v>
      </c>
      <c r="T100" s="70">
        <f t="shared" si="20"/>
        <v>7155.8175000000001</v>
      </c>
      <c r="U100" s="70">
        <f t="shared" si="20"/>
        <v>649.54520000000002</v>
      </c>
      <c r="V100" s="70">
        <f t="shared" si="20"/>
        <v>6506.2723000000005</v>
      </c>
    </row>
    <row r="101" spans="1:22">
      <c r="A101" s="53"/>
      <c r="B101" s="54"/>
      <c r="C101" s="55"/>
      <c r="D101" s="57"/>
      <c r="E101" s="58"/>
      <c r="F101" s="70"/>
      <c r="G101" s="70"/>
      <c r="H101" s="70"/>
      <c r="I101" s="70"/>
      <c r="J101" s="70"/>
      <c r="K101" s="70"/>
      <c r="L101" s="70"/>
      <c r="M101" s="70"/>
      <c r="N101" s="73"/>
      <c r="O101" s="70"/>
      <c r="P101" s="70"/>
      <c r="Q101" s="70"/>
      <c r="R101" s="70"/>
      <c r="S101" s="70"/>
      <c r="T101" s="70"/>
      <c r="U101" s="70"/>
    </row>
    <row r="102" spans="1:22">
      <c r="A102" s="53"/>
      <c r="B102" s="54"/>
      <c r="C102" s="55"/>
      <c r="D102" s="57"/>
      <c r="E102" s="58"/>
      <c r="F102" s="70"/>
      <c r="G102" s="70"/>
      <c r="H102" s="70"/>
      <c r="I102" s="70"/>
      <c r="J102" s="70"/>
      <c r="K102" s="70"/>
      <c r="L102" s="70"/>
      <c r="M102" s="70"/>
      <c r="N102" s="73"/>
      <c r="O102" s="70"/>
      <c r="P102" s="70"/>
      <c r="Q102" s="70"/>
      <c r="R102" s="70"/>
      <c r="S102" s="70"/>
      <c r="T102" s="70"/>
      <c r="U102" s="70"/>
    </row>
    <row r="103" spans="1:22" ht="12" customHeight="1">
      <c r="A103" s="228" t="s">
        <v>106</v>
      </c>
      <c r="B103" s="229"/>
      <c r="C103" s="229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30"/>
    </row>
    <row r="104" spans="1:22" ht="27.75" customHeight="1">
      <c r="A104" s="34" t="s">
        <v>4</v>
      </c>
      <c r="B104" s="60" t="s">
        <v>5</v>
      </c>
      <c r="C104" s="36" t="s">
        <v>6</v>
      </c>
      <c r="D104" s="36" t="s">
        <v>7</v>
      </c>
      <c r="E104" s="36" t="s">
        <v>8</v>
      </c>
      <c r="F104" s="36" t="s">
        <v>9</v>
      </c>
      <c r="G104" s="36" t="s">
        <v>10</v>
      </c>
      <c r="H104" s="36" t="s">
        <v>11</v>
      </c>
      <c r="I104" s="76" t="s">
        <v>12</v>
      </c>
      <c r="J104" s="76" t="s">
        <v>13</v>
      </c>
      <c r="K104" s="76" t="s">
        <v>14</v>
      </c>
      <c r="L104" s="76" t="s">
        <v>15</v>
      </c>
      <c r="M104" s="36" t="s">
        <v>16</v>
      </c>
      <c r="N104" s="36" t="s">
        <v>17</v>
      </c>
      <c r="O104" s="36" t="s">
        <v>18</v>
      </c>
      <c r="P104" s="36" t="s">
        <v>19</v>
      </c>
      <c r="Q104" s="36" t="s">
        <v>20</v>
      </c>
      <c r="R104" s="36" t="s">
        <v>21</v>
      </c>
      <c r="S104" s="36" t="s">
        <v>22</v>
      </c>
      <c r="T104" s="206" t="s">
        <v>423</v>
      </c>
      <c r="U104" s="206" t="s">
        <v>424</v>
      </c>
      <c r="V104" s="207" t="s">
        <v>425</v>
      </c>
    </row>
    <row r="105" spans="1:22" ht="21" customHeight="1">
      <c r="A105" s="64">
        <v>49</v>
      </c>
      <c r="B105" s="65" t="s">
        <v>107</v>
      </c>
      <c r="C105" s="67" t="s">
        <v>108</v>
      </c>
      <c r="D105" s="68">
        <v>15</v>
      </c>
      <c r="E105" s="69">
        <v>760.52949999999998</v>
      </c>
      <c r="F105" s="69">
        <f>D105*E105</f>
        <v>11407.942499999999</v>
      </c>
      <c r="G105" s="69"/>
      <c r="H105" s="94"/>
      <c r="I105" s="94">
        <f>VLOOKUP($F$105,Tabisr,1)</f>
        <v>8651.41</v>
      </c>
      <c r="J105" s="90">
        <f>+F105-I105</f>
        <v>2756.5324999999993</v>
      </c>
      <c r="K105" s="113">
        <f>VLOOKUP($F$105,Tabisr,4)</f>
        <v>0.21360000000000001</v>
      </c>
      <c r="L105" s="69">
        <f>+J105*K105</f>
        <v>588.79534199999989</v>
      </c>
      <c r="M105" s="69">
        <f>VLOOKUP($F$105,Tabisr,3)</f>
        <v>916.2</v>
      </c>
      <c r="N105" s="188">
        <f>L105+M105</f>
        <v>1504.9953419999999</v>
      </c>
      <c r="O105" s="69">
        <v>0</v>
      </c>
      <c r="P105" s="94">
        <v>0</v>
      </c>
      <c r="Q105" s="94">
        <v>0</v>
      </c>
      <c r="R105" s="94">
        <v>0</v>
      </c>
      <c r="S105" s="94">
        <v>0</v>
      </c>
      <c r="T105" s="98">
        <v>11407.942499999999</v>
      </c>
      <c r="U105" s="98">
        <v>1504.9953419999999</v>
      </c>
      <c r="V105" s="98">
        <v>9902.947157999999</v>
      </c>
    </row>
    <row r="106" spans="1:22" ht="22.5" customHeight="1">
      <c r="A106" s="95"/>
      <c r="B106" s="71" t="s">
        <v>40</v>
      </c>
      <c r="C106" s="67" t="s">
        <v>109</v>
      </c>
      <c r="D106" s="68"/>
      <c r="E106" s="69">
        <v>760.52949999999998</v>
      </c>
      <c r="F106" s="69">
        <f>D106*E106</f>
        <v>0</v>
      </c>
      <c r="G106" s="69"/>
      <c r="H106" s="94"/>
      <c r="I106" s="94">
        <f>VLOOKUP($F$105,Tabisr,1)</f>
        <v>8651.41</v>
      </c>
      <c r="J106" s="90">
        <f>+F106-I106</f>
        <v>-8651.41</v>
      </c>
      <c r="K106" s="113">
        <f>VLOOKUP($F$105,Tabisr,4)</f>
        <v>0.21360000000000001</v>
      </c>
      <c r="L106" s="69">
        <f>+J106*K106</f>
        <v>-1847.941176</v>
      </c>
      <c r="M106" s="69">
        <f>VLOOKUP($F$105,Tabisr,3)</f>
        <v>916.2</v>
      </c>
      <c r="N106" s="188"/>
      <c r="O106" s="69">
        <v>0</v>
      </c>
      <c r="P106" s="94">
        <v>0</v>
      </c>
      <c r="Q106" s="94">
        <v>0</v>
      </c>
      <c r="R106" s="94">
        <v>0</v>
      </c>
      <c r="S106" s="94">
        <v>0</v>
      </c>
      <c r="T106" s="98">
        <v>0</v>
      </c>
      <c r="U106" s="98">
        <v>0</v>
      </c>
      <c r="V106" s="98">
        <v>0</v>
      </c>
    </row>
    <row r="107" spans="1:22">
      <c r="A107" s="37">
        <v>72</v>
      </c>
      <c r="B107" s="38" t="s">
        <v>110</v>
      </c>
      <c r="C107" s="39" t="s">
        <v>111</v>
      </c>
      <c r="D107" s="41">
        <v>15</v>
      </c>
      <c r="E107" s="51">
        <v>315.04000000000002</v>
      </c>
      <c r="F107" s="42">
        <f>D107*E107</f>
        <v>4725.6000000000004</v>
      </c>
      <c r="G107" s="51">
        <v>400</v>
      </c>
      <c r="H107" s="42"/>
      <c r="I107" s="51">
        <f>VLOOKUP($F$107,Tabisr,1)</f>
        <v>3537.16</v>
      </c>
      <c r="J107" s="62">
        <f>+F107-I107</f>
        <v>1188.4400000000005</v>
      </c>
      <c r="K107" s="84">
        <f>VLOOKUP($F$107,Tabisr,4)</f>
        <v>0.10879999999999999</v>
      </c>
      <c r="L107" s="51">
        <f>+J107*K107</f>
        <v>129.30227200000004</v>
      </c>
      <c r="M107" s="51">
        <f>VLOOKUP($F$107,Tabisr,3)</f>
        <v>207.75</v>
      </c>
      <c r="N107" s="52">
        <f>+M107+L107</f>
        <v>337.05227200000002</v>
      </c>
      <c r="O107" s="51">
        <v>0</v>
      </c>
      <c r="P107" s="51">
        <v>0</v>
      </c>
      <c r="Q107" s="69">
        <v>0</v>
      </c>
      <c r="R107" s="51">
        <v>0</v>
      </c>
      <c r="S107" s="51">
        <v>0</v>
      </c>
      <c r="T107" s="98">
        <v>4725.6000000000004</v>
      </c>
      <c r="U107" s="98">
        <v>1287.0522719999999</v>
      </c>
      <c r="V107" s="98">
        <v>3438.5477280000005</v>
      </c>
    </row>
    <row r="108" spans="1:22">
      <c r="A108" s="53"/>
      <c r="B108" s="54"/>
      <c r="C108" s="55"/>
      <c r="D108" s="57"/>
      <c r="E108" s="58"/>
      <c r="F108" s="70">
        <f t="shared" ref="F108:N108" si="21">+SUM(F105:F107)</f>
        <v>16133.5425</v>
      </c>
      <c r="G108" s="70">
        <f t="shared" si="21"/>
        <v>400</v>
      </c>
      <c r="H108" s="70">
        <f t="shared" si="21"/>
        <v>0</v>
      </c>
      <c r="I108" s="70">
        <f t="shared" si="21"/>
        <v>20839.98</v>
      </c>
      <c r="J108" s="70">
        <f t="shared" si="21"/>
        <v>-4706.4375</v>
      </c>
      <c r="K108" s="70">
        <f t="shared" si="21"/>
        <v>0.53600000000000003</v>
      </c>
      <c r="L108" s="70">
        <f t="shared" si="21"/>
        <v>-1129.843562</v>
      </c>
      <c r="M108" s="70">
        <f t="shared" si="21"/>
        <v>2040.15</v>
      </c>
      <c r="N108" s="70">
        <f t="shared" si="21"/>
        <v>1842.0476140000001</v>
      </c>
      <c r="O108" s="70">
        <v>0</v>
      </c>
      <c r="P108" s="70">
        <v>0</v>
      </c>
      <c r="Q108" s="70">
        <v>950</v>
      </c>
      <c r="R108" s="70">
        <v>0</v>
      </c>
      <c r="S108" s="70">
        <v>0</v>
      </c>
      <c r="T108" s="70">
        <v>16133.5425</v>
      </c>
      <c r="U108" s="70">
        <v>2792.0476140000001</v>
      </c>
      <c r="V108" s="70">
        <v>13341.494886</v>
      </c>
    </row>
    <row r="109" spans="1:22">
      <c r="A109" s="53"/>
      <c r="B109" s="54"/>
      <c r="C109" s="55"/>
      <c r="D109" s="57"/>
      <c r="E109" s="58"/>
      <c r="F109" s="70"/>
      <c r="G109" s="70"/>
      <c r="H109" s="70"/>
      <c r="I109" s="70"/>
      <c r="J109" s="70"/>
      <c r="K109" s="70"/>
      <c r="L109" s="70"/>
      <c r="M109" s="70"/>
      <c r="N109" s="73"/>
      <c r="O109" s="70"/>
      <c r="P109" s="70"/>
      <c r="Q109" s="70"/>
      <c r="R109" s="70"/>
      <c r="S109" s="70"/>
      <c r="T109" s="70"/>
      <c r="U109" s="70"/>
    </row>
    <row r="110" spans="1:22">
      <c r="A110" s="53"/>
      <c r="B110" s="54"/>
      <c r="C110" s="55"/>
      <c r="D110" s="57"/>
      <c r="E110" s="58"/>
      <c r="F110" s="70"/>
      <c r="G110" s="70"/>
      <c r="H110" s="70"/>
      <c r="I110" s="70"/>
      <c r="J110" s="70"/>
      <c r="K110" s="70"/>
      <c r="L110" s="70"/>
      <c r="M110" s="70"/>
      <c r="N110" s="73"/>
      <c r="O110" s="70"/>
      <c r="P110" s="70"/>
      <c r="Q110" s="70"/>
      <c r="R110" s="70"/>
      <c r="S110" s="70"/>
      <c r="T110" s="70"/>
      <c r="U110" s="70"/>
    </row>
    <row r="111" spans="1:22" ht="12" customHeight="1">
      <c r="A111" s="234" t="s">
        <v>112</v>
      </c>
      <c r="B111" s="234"/>
      <c r="C111" s="234"/>
      <c r="D111" s="234"/>
      <c r="E111" s="234"/>
      <c r="F111" s="234"/>
      <c r="G111" s="234"/>
      <c r="H111" s="234"/>
      <c r="I111" s="234"/>
      <c r="J111" s="234"/>
      <c r="K111" s="234"/>
      <c r="L111" s="234"/>
      <c r="M111" s="234"/>
      <c r="N111" s="234"/>
      <c r="O111" s="234"/>
      <c r="P111" s="234"/>
      <c r="Q111" s="234"/>
      <c r="R111" s="234"/>
      <c r="S111" s="234"/>
      <c r="T111" s="234"/>
      <c r="U111" s="234"/>
      <c r="V111" s="234"/>
    </row>
    <row r="112" spans="1:22" ht="20.25" customHeight="1">
      <c r="A112" s="34" t="s">
        <v>4</v>
      </c>
      <c r="B112" s="60" t="s">
        <v>5</v>
      </c>
      <c r="C112" s="36" t="s">
        <v>6</v>
      </c>
      <c r="D112" s="36" t="s">
        <v>7</v>
      </c>
      <c r="E112" s="36" t="s">
        <v>8</v>
      </c>
      <c r="F112" s="36" t="s">
        <v>9</v>
      </c>
      <c r="G112" s="36" t="s">
        <v>10</v>
      </c>
      <c r="H112" s="36" t="s">
        <v>11</v>
      </c>
      <c r="I112" s="76" t="s">
        <v>12</v>
      </c>
      <c r="J112" s="76" t="s">
        <v>13</v>
      </c>
      <c r="K112" s="76" t="s">
        <v>14</v>
      </c>
      <c r="L112" s="76" t="s">
        <v>15</v>
      </c>
      <c r="M112" s="36" t="s">
        <v>16</v>
      </c>
      <c r="N112" s="36" t="s">
        <v>17</v>
      </c>
      <c r="O112" s="36" t="s">
        <v>18</v>
      </c>
      <c r="P112" s="36" t="s">
        <v>19</v>
      </c>
      <c r="Q112" s="36" t="s">
        <v>20</v>
      </c>
      <c r="R112" s="36" t="s">
        <v>21</v>
      </c>
      <c r="S112" s="36" t="s">
        <v>22</v>
      </c>
      <c r="T112" s="206" t="s">
        <v>423</v>
      </c>
      <c r="U112" s="206" t="s">
        <v>424</v>
      </c>
      <c r="V112" s="207" t="s">
        <v>425</v>
      </c>
    </row>
    <row r="113" spans="1:24" ht="25.5" customHeight="1">
      <c r="A113" s="37">
        <v>54</v>
      </c>
      <c r="B113" s="38" t="s">
        <v>113</v>
      </c>
      <c r="C113" s="49" t="s">
        <v>114</v>
      </c>
      <c r="D113" s="101">
        <v>15</v>
      </c>
      <c r="E113" s="51">
        <v>760.52949999999998</v>
      </c>
      <c r="F113" s="51">
        <f>D113*E113</f>
        <v>11407.942499999999</v>
      </c>
      <c r="G113" s="51"/>
      <c r="H113" s="42"/>
      <c r="I113" s="51">
        <f>VLOOKUP($F$113,Tabisr,1)</f>
        <v>8651.41</v>
      </c>
      <c r="J113" s="62">
        <f>+F113-I113</f>
        <v>2756.5324999999993</v>
      </c>
      <c r="K113" s="84">
        <f>VLOOKUP($F$120,Tabisr,4)</f>
        <v>0.21360000000000001</v>
      </c>
      <c r="L113" s="51">
        <f>+J113*K113</f>
        <v>588.79534199999989</v>
      </c>
      <c r="M113" s="51">
        <f>VLOOKUP($F$120,Tabisr,3)</f>
        <v>916.2</v>
      </c>
      <c r="N113" s="52">
        <f>L113+M113</f>
        <v>1504.9953419999999</v>
      </c>
      <c r="O113" s="51">
        <f>VLOOKUP($F$120,Tabsub,3)</f>
        <v>0</v>
      </c>
      <c r="P113" s="42">
        <v>0</v>
      </c>
      <c r="Q113" s="42">
        <v>0</v>
      </c>
      <c r="R113" s="42">
        <v>0</v>
      </c>
      <c r="S113" s="42">
        <v>0</v>
      </c>
      <c r="T113" s="98">
        <f t="shared" ref="T113" si="22">F113+H113</f>
        <v>11407.942499999999</v>
      </c>
      <c r="U113" s="98">
        <f t="shared" ref="U113" si="23">N113+P113+Q113+R113+S113</f>
        <v>1504.9953419999999</v>
      </c>
      <c r="V113" s="98">
        <f t="shared" ref="V113" si="24">T113-U113</f>
        <v>9902.947157999999</v>
      </c>
    </row>
    <row r="114" spans="1:24" s="21" customFormat="1">
      <c r="A114" s="64"/>
      <c r="B114" s="106" t="s">
        <v>34</v>
      </c>
      <c r="C114" s="67" t="s">
        <v>84</v>
      </c>
      <c r="D114" s="107">
        <v>0</v>
      </c>
      <c r="E114" s="69">
        <v>315.04000000000002</v>
      </c>
      <c r="F114" s="94">
        <f>D114*E114</f>
        <v>0</v>
      </c>
      <c r="G114" s="94"/>
      <c r="H114" s="94"/>
      <c r="I114" s="69" t="e">
        <f>VLOOKUP($F$114,Tabisr,1)</f>
        <v>#N/A</v>
      </c>
      <c r="J114" s="90" t="e">
        <f>+F114-I114</f>
        <v>#N/A</v>
      </c>
      <c r="K114" s="113" t="e">
        <f>VLOOKUP($F$114,Tabisr,4)</f>
        <v>#N/A</v>
      </c>
      <c r="L114" s="69" t="e">
        <f>+J114*K114</f>
        <v>#N/A</v>
      </c>
      <c r="M114" s="69" t="e">
        <f>VLOOKUP($F$114,Tabisr,3)</f>
        <v>#N/A</v>
      </c>
      <c r="N114" s="85"/>
      <c r="O114" s="69">
        <f>VLOOKUP($F$120,Tabsub,3)</f>
        <v>0</v>
      </c>
      <c r="P114" s="94">
        <v>0</v>
      </c>
      <c r="Q114" s="94">
        <v>0</v>
      </c>
      <c r="R114" s="94">
        <v>0</v>
      </c>
      <c r="S114" s="94">
        <v>0</v>
      </c>
      <c r="T114" s="98">
        <f t="shared" ref="T114:T115" si="25">F114+H114</f>
        <v>0</v>
      </c>
      <c r="U114" s="98">
        <f t="shared" ref="U114:U115" si="26">N114+P114+Q114+R114+S114</f>
        <v>0</v>
      </c>
      <c r="V114" s="98">
        <f t="shared" ref="V114:V115" si="27">T114-U114</f>
        <v>0</v>
      </c>
      <c r="X114" s="30"/>
    </row>
    <row r="115" spans="1:24">
      <c r="A115" s="37">
        <v>51</v>
      </c>
      <c r="B115" s="49" t="s">
        <v>115</v>
      </c>
      <c r="C115" s="38" t="s">
        <v>71</v>
      </c>
      <c r="D115" s="101">
        <v>15</v>
      </c>
      <c r="E115" s="51">
        <v>359.1</v>
      </c>
      <c r="F115" s="51">
        <f>D115*E115</f>
        <v>5386.5</v>
      </c>
      <c r="G115" s="51">
        <v>400</v>
      </c>
      <c r="H115" s="42"/>
      <c r="I115" s="51">
        <f>VLOOKUP($F$115,Tabisr,1)</f>
        <v>3537.16</v>
      </c>
      <c r="J115" s="62">
        <f>+F115-I115</f>
        <v>1849.3400000000001</v>
      </c>
      <c r="K115" s="84">
        <f>VLOOKUP($F$115,Tabisr,4)</f>
        <v>0.10879999999999999</v>
      </c>
      <c r="L115" s="51">
        <f>+J115*K115</f>
        <v>201.208192</v>
      </c>
      <c r="M115" s="51">
        <f>VLOOKUP($F$115,Tabisr,3)</f>
        <v>207.75</v>
      </c>
      <c r="N115" s="85">
        <f>L115+M115</f>
        <v>408.958192</v>
      </c>
      <c r="O115" s="51">
        <f>VLOOKUP($F$115,Tabsub,3)</f>
        <v>0</v>
      </c>
      <c r="P115" s="42">
        <v>0</v>
      </c>
      <c r="Q115" s="42">
        <v>0</v>
      </c>
      <c r="R115" s="42">
        <v>0</v>
      </c>
      <c r="S115" s="42">
        <v>0</v>
      </c>
      <c r="T115" s="98">
        <f t="shared" si="25"/>
        <v>5386.5</v>
      </c>
      <c r="U115" s="98">
        <f t="shared" si="26"/>
        <v>408.958192</v>
      </c>
      <c r="V115" s="98">
        <f t="shared" si="27"/>
        <v>4977.5418079999999</v>
      </c>
    </row>
    <row r="116" spans="1:24">
      <c r="A116" s="53"/>
      <c r="B116" s="54"/>
      <c r="C116" s="55"/>
      <c r="D116" s="53"/>
      <c r="E116" s="53"/>
      <c r="F116" s="59">
        <f>+SUM(F113:F115)</f>
        <v>16794.442499999997</v>
      </c>
      <c r="G116" s="59">
        <f>+SUM(G113:G115)</f>
        <v>400</v>
      </c>
      <c r="H116" s="59">
        <f>+SUM(H113:H115)</f>
        <v>0</v>
      </c>
      <c r="I116" s="59"/>
      <c r="J116" s="59"/>
      <c r="K116" s="59"/>
      <c r="L116" s="59"/>
      <c r="M116" s="59"/>
      <c r="N116" s="86">
        <f t="shared" ref="N116:V116" si="28">+SUM(N113:N115)</f>
        <v>1913.953534</v>
      </c>
      <c r="O116" s="59">
        <f t="shared" si="28"/>
        <v>0</v>
      </c>
      <c r="P116" s="59">
        <f t="shared" si="28"/>
        <v>0</v>
      </c>
      <c r="Q116" s="59">
        <f t="shared" si="28"/>
        <v>0</v>
      </c>
      <c r="R116" s="59">
        <f t="shared" si="28"/>
        <v>0</v>
      </c>
      <c r="S116" s="59">
        <f t="shared" si="28"/>
        <v>0</v>
      </c>
      <c r="T116" s="59">
        <f t="shared" si="28"/>
        <v>16794.442499999997</v>
      </c>
      <c r="U116" s="59">
        <f t="shared" si="28"/>
        <v>1913.953534</v>
      </c>
      <c r="V116" s="59">
        <f t="shared" si="28"/>
        <v>14880.488965999999</v>
      </c>
    </row>
    <row r="117" spans="1:24">
      <c r="A117" s="53"/>
      <c r="B117" s="54"/>
      <c r="C117" s="55"/>
      <c r="D117" s="53"/>
      <c r="E117" s="53"/>
      <c r="F117" s="59"/>
      <c r="G117" s="59"/>
      <c r="H117" s="59"/>
      <c r="I117" s="59"/>
      <c r="J117" s="59"/>
      <c r="K117" s="59"/>
      <c r="L117" s="59"/>
      <c r="M117" s="59"/>
      <c r="N117" s="86"/>
      <c r="O117" s="59"/>
      <c r="P117" s="59"/>
      <c r="Q117" s="59"/>
      <c r="R117" s="59"/>
      <c r="S117" s="59"/>
      <c r="T117" s="59"/>
      <c r="U117" s="59"/>
    </row>
    <row r="118" spans="1:24">
      <c r="A118" s="233" t="s">
        <v>116</v>
      </c>
      <c r="B118" s="233"/>
      <c r="C118" s="233"/>
      <c r="D118" s="233"/>
      <c r="E118" s="233"/>
      <c r="F118" s="233"/>
      <c r="G118" s="233"/>
      <c r="H118" s="233"/>
      <c r="I118" s="233"/>
      <c r="J118" s="233"/>
      <c r="K118" s="233"/>
      <c r="L118" s="233"/>
      <c r="M118" s="233"/>
      <c r="N118" s="233"/>
      <c r="O118" s="233"/>
      <c r="P118" s="233"/>
      <c r="Q118" s="233"/>
      <c r="R118" s="233"/>
      <c r="S118" s="233"/>
      <c r="T118" s="233"/>
      <c r="U118" s="233"/>
      <c r="V118" s="233"/>
    </row>
    <row r="119" spans="1:24" ht="32.25" customHeight="1">
      <c r="A119" s="34" t="s">
        <v>4</v>
      </c>
      <c r="B119" s="60" t="s">
        <v>5</v>
      </c>
      <c r="C119" s="36" t="s">
        <v>6</v>
      </c>
      <c r="D119" s="36" t="s">
        <v>7</v>
      </c>
      <c r="E119" s="36" t="s">
        <v>8</v>
      </c>
      <c r="F119" s="36" t="s">
        <v>9</v>
      </c>
      <c r="G119" s="36" t="s">
        <v>10</v>
      </c>
      <c r="H119" s="36" t="s">
        <v>11</v>
      </c>
      <c r="I119" s="76" t="s">
        <v>12</v>
      </c>
      <c r="J119" s="76" t="s">
        <v>13</v>
      </c>
      <c r="K119" s="76" t="s">
        <v>14</v>
      </c>
      <c r="L119" s="76" t="s">
        <v>15</v>
      </c>
      <c r="M119" s="36" t="s">
        <v>16</v>
      </c>
      <c r="N119" s="36" t="s">
        <v>17</v>
      </c>
      <c r="O119" s="36" t="s">
        <v>18</v>
      </c>
      <c r="P119" s="36" t="s">
        <v>19</v>
      </c>
      <c r="Q119" s="36" t="s">
        <v>20</v>
      </c>
      <c r="R119" s="36" t="s">
        <v>21</v>
      </c>
      <c r="S119" s="36" t="s">
        <v>22</v>
      </c>
      <c r="T119" s="206" t="s">
        <v>423</v>
      </c>
      <c r="U119" s="206" t="s">
        <v>424</v>
      </c>
      <c r="V119" s="207" t="s">
        <v>425</v>
      </c>
    </row>
    <row r="120" spans="1:24" ht="33.75">
      <c r="A120" s="37">
        <v>312</v>
      </c>
      <c r="B120" s="38" t="s">
        <v>117</v>
      </c>
      <c r="C120" s="108" t="s">
        <v>118</v>
      </c>
      <c r="D120" s="109">
        <v>15</v>
      </c>
      <c r="E120" s="82">
        <v>760.52949999999998</v>
      </c>
      <c r="F120" s="82">
        <f>D120*E120</f>
        <v>11407.942499999999</v>
      </c>
      <c r="G120" s="47"/>
      <c r="H120" s="47"/>
      <c r="I120" s="82">
        <f>VLOOKUP($F$120,Tabisr,1)</f>
        <v>8651.41</v>
      </c>
      <c r="J120" s="114">
        <f>+F120-I120</f>
        <v>2756.5324999999993</v>
      </c>
      <c r="K120" s="115">
        <f>VLOOKUP($F$120,Tabisr,4)</f>
        <v>0.21360000000000001</v>
      </c>
      <c r="L120" s="82">
        <f>+J120*K120</f>
        <v>588.79534199999989</v>
      </c>
      <c r="M120" s="82">
        <f>VLOOKUP($F$120,Tabisr,3)</f>
        <v>916.2</v>
      </c>
      <c r="N120" s="116">
        <f>L120+M120</f>
        <v>1504.9953419999999</v>
      </c>
      <c r="O120" s="82">
        <v>0</v>
      </c>
      <c r="P120" s="47">
        <v>0</v>
      </c>
      <c r="Q120" s="47">
        <v>0</v>
      </c>
      <c r="R120" s="47">
        <v>0</v>
      </c>
      <c r="S120" s="47">
        <v>0</v>
      </c>
      <c r="T120" s="98">
        <v>11407.942499999999</v>
      </c>
      <c r="U120" s="98">
        <v>1504.9953419999999</v>
      </c>
      <c r="V120" s="98">
        <v>9902.947157999999</v>
      </c>
    </row>
    <row r="121" spans="1:24" ht="22.5">
      <c r="A121" s="37">
        <v>52</v>
      </c>
      <c r="B121" s="38" t="s">
        <v>119</v>
      </c>
      <c r="C121" s="110" t="s">
        <v>120</v>
      </c>
      <c r="D121" s="109">
        <v>15</v>
      </c>
      <c r="E121" s="51">
        <v>760.53</v>
      </c>
      <c r="F121" s="51">
        <f>D121*E121</f>
        <v>11407.949999999999</v>
      </c>
      <c r="G121" s="51"/>
      <c r="H121" s="37"/>
      <c r="I121" s="51">
        <f>VLOOKUP($F$121,Tabisr,1)</f>
        <v>8651.41</v>
      </c>
      <c r="J121" s="62">
        <f>+F121-I121</f>
        <v>2756.5399999999991</v>
      </c>
      <c r="K121" s="84">
        <f>VLOOKUP($F$121,Tabisr,4)</f>
        <v>0.21360000000000001</v>
      </c>
      <c r="L121" s="51">
        <f>+J121*K121</f>
        <v>588.79694399999983</v>
      </c>
      <c r="M121" s="51">
        <f>VLOOKUP($F$121,Tabisr,3)</f>
        <v>916.2</v>
      </c>
      <c r="N121" s="85">
        <f>+M121+L121</f>
        <v>1504.996944</v>
      </c>
      <c r="O121" s="51">
        <v>0</v>
      </c>
      <c r="P121" s="42">
        <v>0</v>
      </c>
      <c r="Q121" s="42">
        <v>0</v>
      </c>
      <c r="R121" s="42">
        <v>0</v>
      </c>
      <c r="S121" s="42">
        <v>0</v>
      </c>
      <c r="T121" s="98">
        <v>11407.949999999999</v>
      </c>
      <c r="U121" s="98">
        <v>1504.996944</v>
      </c>
      <c r="V121" s="98">
        <v>9902.9530559999985</v>
      </c>
    </row>
    <row r="122" spans="1:24">
      <c r="A122" s="44">
        <v>325</v>
      </c>
      <c r="B122" s="45" t="s">
        <v>121</v>
      </c>
      <c r="C122" s="49" t="s">
        <v>122</v>
      </c>
      <c r="D122" s="109">
        <v>15</v>
      </c>
      <c r="E122" s="51">
        <v>477.05450000000002</v>
      </c>
      <c r="F122" s="51">
        <f>D122*E122</f>
        <v>7155.8175000000001</v>
      </c>
      <c r="G122" s="51">
        <v>400</v>
      </c>
      <c r="H122" s="37"/>
      <c r="I122" s="51">
        <f>VLOOKUP($F$122,Tabisr,1)</f>
        <v>6216.16</v>
      </c>
      <c r="J122" s="62">
        <f>+F122-I122</f>
        <v>939.65750000000025</v>
      </c>
      <c r="K122" s="84">
        <f>VLOOKUP($F$122,Tabisr,4)</f>
        <v>0.16</v>
      </c>
      <c r="L122" s="51">
        <f>+J122*K122</f>
        <v>150.34520000000003</v>
      </c>
      <c r="M122" s="51">
        <f>VLOOKUP($F$122,Tabisr,3)</f>
        <v>499.2</v>
      </c>
      <c r="N122" s="85">
        <f>+M122+L122</f>
        <v>649.54520000000002</v>
      </c>
      <c r="O122" s="51">
        <v>0</v>
      </c>
      <c r="P122" s="42">
        <v>0</v>
      </c>
      <c r="Q122" s="42">
        <v>0</v>
      </c>
      <c r="R122" s="42">
        <v>0</v>
      </c>
      <c r="S122" s="42">
        <v>0</v>
      </c>
      <c r="T122" s="98">
        <v>7155.8175000000001</v>
      </c>
      <c r="U122" s="98">
        <v>649.54520000000002</v>
      </c>
      <c r="V122" s="98">
        <v>6506.2723000000005</v>
      </c>
    </row>
    <row r="123" spans="1:24">
      <c r="A123" s="37">
        <v>55</v>
      </c>
      <c r="B123" s="38" t="s">
        <v>123</v>
      </c>
      <c r="C123" s="49" t="s">
        <v>124</v>
      </c>
      <c r="D123" s="109">
        <v>15</v>
      </c>
      <c r="E123" s="51">
        <v>359.09899999999999</v>
      </c>
      <c r="F123" s="51">
        <f>D123*E123</f>
        <v>5386.4849999999997</v>
      </c>
      <c r="G123" s="51">
        <v>400</v>
      </c>
      <c r="H123" s="37"/>
      <c r="I123" s="51">
        <f>VLOOKUP($F$123,Tabisr,1)</f>
        <v>3537.16</v>
      </c>
      <c r="J123" s="62">
        <f>+F123-I123</f>
        <v>1849.3249999999998</v>
      </c>
      <c r="K123" s="84">
        <f>VLOOKUP($F$123,Tabisr,4)</f>
        <v>0.10879999999999999</v>
      </c>
      <c r="L123" s="51">
        <f>+J123*K123</f>
        <v>201.20655999999997</v>
      </c>
      <c r="M123" s="51">
        <f>VLOOKUP($F$123,Tabisr,3)</f>
        <v>207.75</v>
      </c>
      <c r="N123" s="52">
        <f>+M123+L123</f>
        <v>408.95655999999997</v>
      </c>
      <c r="O123" s="51">
        <v>0</v>
      </c>
      <c r="P123" s="42">
        <v>0</v>
      </c>
      <c r="Q123" s="42">
        <v>0</v>
      </c>
      <c r="R123" s="42">
        <v>0</v>
      </c>
      <c r="S123" s="42">
        <v>0</v>
      </c>
      <c r="T123" s="98">
        <v>5386.4849999999997</v>
      </c>
      <c r="U123" s="98">
        <v>1608.9565600000001</v>
      </c>
      <c r="V123" s="98">
        <v>3777.5284399999996</v>
      </c>
    </row>
    <row r="124" spans="1:24">
      <c r="A124" s="63"/>
      <c r="B124" s="38" t="s">
        <v>40</v>
      </c>
      <c r="C124" s="49" t="s">
        <v>125</v>
      </c>
      <c r="D124" s="41"/>
      <c r="E124" s="51">
        <v>303.08999999999997</v>
      </c>
      <c r="F124" s="51">
        <f>D124*E124</f>
        <v>0</v>
      </c>
      <c r="G124" s="51"/>
      <c r="H124" s="37"/>
      <c r="I124" s="51" t="e">
        <f>VLOOKUP($F$124,Tabisr,1)</f>
        <v>#N/A</v>
      </c>
      <c r="J124" s="62" t="e">
        <f>+F124-I124</f>
        <v>#N/A</v>
      </c>
      <c r="K124" s="84">
        <f>VLOOKUP($F$123,Tabisr,4)</f>
        <v>0.10879999999999999</v>
      </c>
      <c r="L124" s="51" t="e">
        <f>+J124*K124</f>
        <v>#N/A</v>
      </c>
      <c r="M124" s="51">
        <f>VLOOKUP($F$123,Tabisr,3)</f>
        <v>207.75</v>
      </c>
      <c r="N124" s="52"/>
      <c r="O124" s="51">
        <v>0</v>
      </c>
      <c r="P124" s="42">
        <v>0</v>
      </c>
      <c r="Q124" s="42">
        <v>0</v>
      </c>
      <c r="R124" s="42">
        <v>0</v>
      </c>
      <c r="S124" s="42">
        <v>0</v>
      </c>
      <c r="T124" s="98">
        <v>0</v>
      </c>
      <c r="U124" s="98">
        <v>0</v>
      </c>
      <c r="V124" s="98">
        <v>0</v>
      </c>
    </row>
    <row r="125" spans="1:24">
      <c r="C125" s="55"/>
      <c r="D125" s="53"/>
      <c r="E125" s="53"/>
      <c r="F125" s="59">
        <f>+SUM(F120:F124)</f>
        <v>35358.195</v>
      </c>
      <c r="G125" s="59">
        <f>+SUM(G120:G124)</f>
        <v>800</v>
      </c>
      <c r="H125" s="59">
        <f>+SUM(H120:H124)</f>
        <v>0</v>
      </c>
      <c r="I125" s="59"/>
      <c r="J125" s="59"/>
      <c r="K125" s="59"/>
      <c r="L125" s="59"/>
      <c r="M125" s="59"/>
      <c r="N125" s="86">
        <f>+SUM(N120:N124)</f>
        <v>4068.4940459999998</v>
      </c>
      <c r="O125" s="86">
        <v>0</v>
      </c>
      <c r="P125" s="86">
        <v>0</v>
      </c>
      <c r="Q125" s="86">
        <v>1200</v>
      </c>
      <c r="R125" s="86">
        <v>0</v>
      </c>
      <c r="S125" s="86">
        <v>0</v>
      </c>
      <c r="T125" s="86">
        <v>35358.195</v>
      </c>
      <c r="U125" s="86">
        <v>5268.4940459999998</v>
      </c>
      <c r="V125" s="86">
        <v>30089.700953999996</v>
      </c>
    </row>
    <row r="126" spans="1:24">
      <c r="A126" s="53"/>
      <c r="B126" s="54"/>
      <c r="C126" s="55"/>
      <c r="D126" s="53"/>
      <c r="E126" s="53"/>
      <c r="F126" s="59"/>
      <c r="G126" s="59"/>
      <c r="H126" s="59"/>
      <c r="I126" s="59"/>
      <c r="J126" s="59"/>
      <c r="K126" s="59"/>
      <c r="L126" s="59"/>
      <c r="M126" s="59"/>
      <c r="N126" s="86"/>
      <c r="O126" s="59"/>
      <c r="P126" s="59"/>
      <c r="Q126" s="59"/>
      <c r="R126" s="59"/>
      <c r="S126" s="59"/>
      <c r="T126" s="59"/>
      <c r="U126" s="59"/>
    </row>
    <row r="127" spans="1:24">
      <c r="A127" s="53"/>
      <c r="B127" s="54"/>
      <c r="C127" s="55"/>
      <c r="D127" s="53"/>
      <c r="E127" s="53"/>
      <c r="F127" s="59"/>
      <c r="G127" s="59"/>
      <c r="H127" s="59"/>
      <c r="I127" s="59"/>
      <c r="J127" s="59"/>
      <c r="K127" s="59"/>
      <c r="L127" s="59"/>
      <c r="M127" s="59"/>
      <c r="N127" s="86"/>
      <c r="O127" s="59"/>
      <c r="P127" s="59"/>
      <c r="Q127" s="59"/>
      <c r="R127" s="59"/>
      <c r="S127" s="59"/>
      <c r="T127" s="59"/>
      <c r="U127" s="59"/>
    </row>
    <row r="128" spans="1:24">
      <c r="A128" s="223" t="s">
        <v>126</v>
      </c>
      <c r="B128" s="224"/>
      <c r="C128" s="224"/>
      <c r="D128" s="224"/>
      <c r="E128" s="224"/>
      <c r="F128" s="224"/>
      <c r="G128" s="224"/>
      <c r="H128" s="224"/>
      <c r="I128" s="224"/>
      <c r="J128" s="224"/>
      <c r="K128" s="224"/>
      <c r="L128" s="224"/>
      <c r="M128" s="224"/>
      <c r="N128" s="224"/>
      <c r="O128" s="224"/>
      <c r="P128" s="224"/>
      <c r="Q128" s="224"/>
      <c r="R128" s="224"/>
      <c r="S128" s="224"/>
      <c r="T128" s="224"/>
      <c r="U128" s="224"/>
      <c r="V128" s="225"/>
    </row>
    <row r="129" spans="1:24" ht="23.25" customHeight="1">
      <c r="A129" s="34" t="s">
        <v>4</v>
      </c>
      <c r="B129" s="60" t="s">
        <v>5</v>
      </c>
      <c r="C129" s="36" t="s">
        <v>6</v>
      </c>
      <c r="D129" s="36" t="s">
        <v>7</v>
      </c>
      <c r="E129" s="36" t="s">
        <v>8</v>
      </c>
      <c r="F129" s="36" t="s">
        <v>9</v>
      </c>
      <c r="G129" s="36" t="s">
        <v>10</v>
      </c>
      <c r="H129" s="36" t="s">
        <v>11</v>
      </c>
      <c r="I129" s="76" t="s">
        <v>12</v>
      </c>
      <c r="J129" s="76" t="s">
        <v>13</v>
      </c>
      <c r="K129" s="76" t="s">
        <v>14</v>
      </c>
      <c r="L129" s="76" t="s">
        <v>15</v>
      </c>
      <c r="M129" s="36" t="s">
        <v>16</v>
      </c>
      <c r="N129" s="36" t="s">
        <v>17</v>
      </c>
      <c r="O129" s="36" t="s">
        <v>18</v>
      </c>
      <c r="P129" s="36" t="s">
        <v>19</v>
      </c>
      <c r="Q129" s="36" t="s">
        <v>20</v>
      </c>
      <c r="R129" s="36" t="s">
        <v>21</v>
      </c>
      <c r="S129" s="36" t="s">
        <v>22</v>
      </c>
      <c r="T129" s="206" t="s">
        <v>423</v>
      </c>
      <c r="U129" s="206" t="s">
        <v>424</v>
      </c>
      <c r="V129" s="207" t="s">
        <v>425</v>
      </c>
    </row>
    <row r="130" spans="1:24" ht="22.5">
      <c r="A130" s="37">
        <v>57</v>
      </c>
      <c r="B130" s="38" t="s">
        <v>127</v>
      </c>
      <c r="C130" s="49" t="s">
        <v>128</v>
      </c>
      <c r="D130" s="41">
        <v>15</v>
      </c>
      <c r="E130" s="51">
        <v>448.983</v>
      </c>
      <c r="F130" s="51">
        <f>D130*E130</f>
        <v>6734.7449999999999</v>
      </c>
      <c r="G130" s="51">
        <v>400</v>
      </c>
      <c r="H130" s="42"/>
      <c r="I130" s="51">
        <f>VLOOKUP($F$130,Tabisr,1)</f>
        <v>6216.16</v>
      </c>
      <c r="J130" s="62">
        <f>+F130-I130</f>
        <v>518.58500000000004</v>
      </c>
      <c r="K130" s="84">
        <f>VLOOKUP($F$130,Tabisr,4)</f>
        <v>0.16</v>
      </c>
      <c r="L130" s="51">
        <f>+J130*K130</f>
        <v>82.973600000000005</v>
      </c>
      <c r="M130" s="51">
        <f>VLOOKUP($F$130,Tabisr,3)</f>
        <v>499.2</v>
      </c>
      <c r="N130" s="85">
        <f>+M130+L130</f>
        <v>582.17359999999996</v>
      </c>
      <c r="O130" s="51">
        <v>0</v>
      </c>
      <c r="P130" s="51">
        <v>0</v>
      </c>
      <c r="Q130" s="51">
        <v>0</v>
      </c>
      <c r="R130" s="42">
        <v>0</v>
      </c>
      <c r="S130" s="42">
        <v>0</v>
      </c>
      <c r="T130" s="98">
        <v>6734.7449999999999</v>
      </c>
      <c r="U130" s="98">
        <v>3682.1736000000001</v>
      </c>
      <c r="V130" s="98">
        <v>3052.5713999999998</v>
      </c>
      <c r="X130" s="21"/>
    </row>
    <row r="131" spans="1:24">
      <c r="A131" s="37">
        <v>58</v>
      </c>
      <c r="B131" s="38" t="s">
        <v>129</v>
      </c>
      <c r="C131" s="49" t="s">
        <v>130</v>
      </c>
      <c r="D131" s="41">
        <v>15</v>
      </c>
      <c r="E131" s="51">
        <v>315.04000000000002</v>
      </c>
      <c r="F131" s="51">
        <f>D131*E131</f>
        <v>4725.6000000000004</v>
      </c>
      <c r="G131" s="51">
        <v>400</v>
      </c>
      <c r="H131" s="51"/>
      <c r="I131" s="51">
        <f>VLOOKUP($F$131,Tabisr,1)</f>
        <v>3537.16</v>
      </c>
      <c r="J131" s="62">
        <f>+F131-I131</f>
        <v>1188.4400000000005</v>
      </c>
      <c r="K131" s="84">
        <f>VLOOKUP($F$131,Tabisr,4)</f>
        <v>0.10879999999999999</v>
      </c>
      <c r="L131" s="51">
        <f>+J131*K131</f>
        <v>129.30227200000004</v>
      </c>
      <c r="M131" s="51">
        <f>VLOOKUP($F$131,Tabisr,3)</f>
        <v>207.75</v>
      </c>
      <c r="N131" s="85">
        <f>+M131+L131</f>
        <v>337.05227200000002</v>
      </c>
      <c r="O131" s="51">
        <v>0</v>
      </c>
      <c r="P131" s="51">
        <v>0</v>
      </c>
      <c r="Q131" s="51">
        <v>0</v>
      </c>
      <c r="R131" s="51">
        <v>0</v>
      </c>
      <c r="S131" s="51">
        <v>0</v>
      </c>
      <c r="T131" s="98">
        <v>4725.6000000000004</v>
      </c>
      <c r="U131" s="98">
        <v>337.05227200000002</v>
      </c>
      <c r="V131" s="98">
        <v>4388.5477280000005</v>
      </c>
    </row>
    <row r="132" spans="1:24">
      <c r="A132" s="37">
        <v>59</v>
      </c>
      <c r="B132" s="38" t="s">
        <v>131</v>
      </c>
      <c r="C132" s="49" t="s">
        <v>130</v>
      </c>
      <c r="D132" s="41">
        <v>15</v>
      </c>
      <c r="E132" s="51">
        <v>315.04000000000002</v>
      </c>
      <c r="F132" s="51">
        <f>D132*E132</f>
        <v>4725.6000000000004</v>
      </c>
      <c r="G132" s="51">
        <v>400</v>
      </c>
      <c r="H132" s="51"/>
      <c r="I132" s="51">
        <f>VLOOKUP($F$132,Tabisr,1)</f>
        <v>3537.16</v>
      </c>
      <c r="J132" s="62">
        <f>+F132-I132</f>
        <v>1188.4400000000005</v>
      </c>
      <c r="K132" s="84">
        <f>VLOOKUP($F$132,Tabisr,4)</f>
        <v>0.10879999999999999</v>
      </c>
      <c r="L132" s="51">
        <f>+J132*K132</f>
        <v>129.30227200000004</v>
      </c>
      <c r="M132" s="51">
        <f>VLOOKUP($F$132,Tabisr,3)</f>
        <v>207.75</v>
      </c>
      <c r="N132" s="85">
        <f>+M132+L132</f>
        <v>337.05227200000002</v>
      </c>
      <c r="O132" s="51">
        <v>0</v>
      </c>
      <c r="P132" s="51">
        <v>0</v>
      </c>
      <c r="Q132" s="51">
        <v>0</v>
      </c>
      <c r="R132" s="51">
        <v>0</v>
      </c>
      <c r="S132" s="51">
        <v>0</v>
      </c>
      <c r="T132" s="98">
        <v>4725.6000000000004</v>
      </c>
      <c r="U132" s="98">
        <v>337.05227200000002</v>
      </c>
      <c r="V132" s="98">
        <v>4388.5477280000005</v>
      </c>
    </row>
    <row r="133" spans="1:24" ht="10.9" customHeight="1">
      <c r="A133" s="37">
        <v>60</v>
      </c>
      <c r="B133" s="38" t="s">
        <v>132</v>
      </c>
      <c r="C133" s="49" t="s">
        <v>130</v>
      </c>
      <c r="D133" s="41">
        <v>15</v>
      </c>
      <c r="E133" s="51">
        <v>315.04000000000002</v>
      </c>
      <c r="F133" s="51">
        <f>D133*E133</f>
        <v>4725.6000000000004</v>
      </c>
      <c r="G133" s="51">
        <v>400</v>
      </c>
      <c r="H133" s="51"/>
      <c r="I133" s="51">
        <f>VLOOKUP($F$133,Tabisr,1)</f>
        <v>3537.16</v>
      </c>
      <c r="J133" s="62">
        <f>+F133-I133</f>
        <v>1188.4400000000005</v>
      </c>
      <c r="K133" s="84">
        <f>VLOOKUP($F$133,Tabisr,4)</f>
        <v>0.10879999999999999</v>
      </c>
      <c r="L133" s="51">
        <f>+J133*K133</f>
        <v>129.30227200000004</v>
      </c>
      <c r="M133" s="51">
        <f>VLOOKUP($F$133,Tabisr,3)</f>
        <v>207.75</v>
      </c>
      <c r="N133" s="85">
        <f>+M133+L133</f>
        <v>337.05227200000002</v>
      </c>
      <c r="O133" s="51">
        <v>0</v>
      </c>
      <c r="P133" s="51">
        <v>0</v>
      </c>
      <c r="Q133" s="51">
        <v>0</v>
      </c>
      <c r="R133" s="51">
        <v>0</v>
      </c>
      <c r="S133" s="51">
        <v>0</v>
      </c>
      <c r="T133" s="98">
        <v>4725.6000000000004</v>
      </c>
      <c r="U133" s="98">
        <v>887.05227200000002</v>
      </c>
      <c r="V133" s="98">
        <v>3838.5477280000005</v>
      </c>
    </row>
    <row r="134" spans="1:24">
      <c r="A134" s="37">
        <v>61</v>
      </c>
      <c r="B134" s="38" t="s">
        <v>133</v>
      </c>
      <c r="C134" s="49" t="s">
        <v>134</v>
      </c>
      <c r="D134" s="41">
        <v>15</v>
      </c>
      <c r="E134" s="51">
        <v>286.26949999999999</v>
      </c>
      <c r="F134" s="51">
        <f>D134*E134</f>
        <v>4294.0424999999996</v>
      </c>
      <c r="G134" s="51">
        <v>400</v>
      </c>
      <c r="H134" s="37"/>
      <c r="I134" s="51">
        <f>VLOOKUP($F$134,Tabisr,1)</f>
        <v>3537.16</v>
      </c>
      <c r="J134" s="62">
        <f>+F134-I134</f>
        <v>756.88249999999971</v>
      </c>
      <c r="K134" s="84">
        <f>VLOOKUP($F$134,Tabisr,4)</f>
        <v>0.10879999999999999</v>
      </c>
      <c r="L134" s="51">
        <f>+J134*K134</f>
        <v>82.348815999999957</v>
      </c>
      <c r="M134" s="51">
        <f>VLOOKUP($F$134,Tabisr,3)</f>
        <v>207.75</v>
      </c>
      <c r="N134" s="85">
        <f>+M134+L134</f>
        <v>290.09881599999994</v>
      </c>
      <c r="O134" s="51">
        <v>0</v>
      </c>
      <c r="P134" s="51">
        <v>0</v>
      </c>
      <c r="Q134" s="51">
        <v>0</v>
      </c>
      <c r="R134" s="51">
        <v>0</v>
      </c>
      <c r="S134" s="51">
        <v>0</v>
      </c>
      <c r="T134" s="98">
        <v>4294.0424999999996</v>
      </c>
      <c r="U134" s="98">
        <v>290.09881599999994</v>
      </c>
      <c r="V134" s="98">
        <v>4003.9436839999998</v>
      </c>
    </row>
    <row r="135" spans="1:24">
      <c r="A135" s="53"/>
      <c r="B135" s="54"/>
      <c r="C135" s="55"/>
      <c r="D135" s="53"/>
      <c r="E135" s="53"/>
      <c r="F135" s="59">
        <f>+SUM(F130:F134)</f>
        <v>25205.587500000001</v>
      </c>
      <c r="G135" s="59">
        <f>+SUM(G130:G134)</f>
        <v>2000</v>
      </c>
      <c r="H135" s="59">
        <f>+SUM(H130:H134)</f>
        <v>0</v>
      </c>
      <c r="I135" s="59"/>
      <c r="J135" s="59"/>
      <c r="K135" s="59"/>
      <c r="L135" s="59"/>
      <c r="M135" s="59"/>
      <c r="N135" s="86">
        <f t="shared" ref="N135" si="29">+SUM(N130:N134)</f>
        <v>1883.4292319999997</v>
      </c>
      <c r="O135" s="59">
        <v>0</v>
      </c>
      <c r="P135" s="59">
        <v>2150</v>
      </c>
      <c r="Q135" s="59">
        <v>1500</v>
      </c>
      <c r="R135" s="59">
        <v>0</v>
      </c>
      <c r="S135" s="59">
        <v>0</v>
      </c>
      <c r="T135" s="59">
        <v>25205.587500000001</v>
      </c>
      <c r="U135" s="59">
        <v>5533.4292319999995</v>
      </c>
      <c r="V135" s="59">
        <v>19672.158267999999</v>
      </c>
    </row>
    <row r="136" spans="1:24">
      <c r="A136" s="53"/>
      <c r="B136" s="54"/>
      <c r="C136" s="55"/>
      <c r="D136" s="53"/>
      <c r="E136" s="53"/>
      <c r="F136" s="59"/>
      <c r="G136" s="59"/>
      <c r="H136" s="59"/>
      <c r="I136" s="59"/>
      <c r="J136" s="59"/>
      <c r="K136" s="59"/>
      <c r="L136" s="59"/>
      <c r="M136" s="59"/>
      <c r="N136" s="86"/>
      <c r="O136" s="59"/>
      <c r="P136" s="59"/>
      <c r="Q136" s="59"/>
      <c r="R136" s="59"/>
      <c r="S136" s="59"/>
      <c r="T136" s="59"/>
      <c r="U136" s="59"/>
    </row>
    <row r="137" spans="1:24">
      <c r="A137" s="53"/>
      <c r="B137" s="54"/>
      <c r="C137" s="55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111"/>
      <c r="O137" s="53"/>
      <c r="P137" s="53"/>
      <c r="Q137" s="117"/>
      <c r="R137" s="53"/>
      <c r="S137" s="53"/>
      <c r="T137" s="53"/>
      <c r="U137" s="53"/>
    </row>
    <row r="138" spans="1:24">
      <c r="A138" s="233" t="s">
        <v>135</v>
      </c>
      <c r="B138" s="233"/>
      <c r="C138" s="233"/>
      <c r="D138" s="233"/>
      <c r="E138" s="233"/>
      <c r="F138" s="233"/>
      <c r="G138" s="233"/>
      <c r="H138" s="233"/>
      <c r="I138" s="233"/>
      <c r="J138" s="233"/>
      <c r="K138" s="233"/>
      <c r="L138" s="233"/>
      <c r="M138" s="233"/>
      <c r="N138" s="233"/>
      <c r="O138" s="233"/>
      <c r="P138" s="233"/>
      <c r="Q138" s="233"/>
      <c r="R138" s="233"/>
      <c r="S138" s="233"/>
      <c r="T138" s="233"/>
      <c r="U138" s="233"/>
      <c r="V138" s="233"/>
    </row>
    <row r="139" spans="1:24" ht="21.75" customHeight="1">
      <c r="A139" s="34" t="s">
        <v>4</v>
      </c>
      <c r="B139" s="60" t="s">
        <v>5</v>
      </c>
      <c r="C139" s="36" t="s">
        <v>6</v>
      </c>
      <c r="D139" s="36" t="s">
        <v>7</v>
      </c>
      <c r="E139" s="36" t="s">
        <v>8</v>
      </c>
      <c r="F139" s="36" t="s">
        <v>9</v>
      </c>
      <c r="G139" s="36" t="s">
        <v>10</v>
      </c>
      <c r="H139" s="36" t="s">
        <v>11</v>
      </c>
      <c r="I139" s="76" t="s">
        <v>12</v>
      </c>
      <c r="J139" s="76" t="s">
        <v>13</v>
      </c>
      <c r="K139" s="76" t="s">
        <v>14</v>
      </c>
      <c r="L139" s="76" t="s">
        <v>15</v>
      </c>
      <c r="M139" s="36" t="s">
        <v>16</v>
      </c>
      <c r="N139" s="36" t="s">
        <v>17</v>
      </c>
      <c r="O139" s="36" t="s">
        <v>18</v>
      </c>
      <c r="P139" s="36" t="s">
        <v>19</v>
      </c>
      <c r="Q139" s="36" t="s">
        <v>20</v>
      </c>
      <c r="R139" s="36" t="s">
        <v>21</v>
      </c>
      <c r="S139" s="36" t="s">
        <v>22</v>
      </c>
      <c r="T139" s="206" t="s">
        <v>423</v>
      </c>
      <c r="U139" s="206" t="s">
        <v>424</v>
      </c>
      <c r="V139" s="207" t="s">
        <v>425</v>
      </c>
    </row>
    <row r="140" spans="1:24" ht="22.5">
      <c r="A140" s="37">
        <v>63</v>
      </c>
      <c r="B140" s="38" t="s">
        <v>136</v>
      </c>
      <c r="C140" s="49" t="s">
        <v>137</v>
      </c>
      <c r="D140" s="41">
        <v>15</v>
      </c>
      <c r="E140" s="51">
        <v>760.52949999999998</v>
      </c>
      <c r="F140" s="51">
        <f t="shared" ref="F140:F148" si="30">D140*E140</f>
        <v>11407.942499999999</v>
      </c>
      <c r="G140" s="51"/>
      <c r="H140" s="42"/>
      <c r="I140" s="51">
        <f>VLOOKUP($F$140,Tabisr,1)</f>
        <v>8651.41</v>
      </c>
      <c r="J140" s="62">
        <f t="shared" ref="J140:J148" si="31">+F140-I140</f>
        <v>2756.5324999999993</v>
      </c>
      <c r="K140" s="84">
        <f>VLOOKUP($F$140,Tabisr,4)</f>
        <v>0.21360000000000001</v>
      </c>
      <c r="L140" s="51">
        <f t="shared" ref="L140:L148" si="32">+J140*K140</f>
        <v>588.79534199999989</v>
      </c>
      <c r="M140" s="51">
        <f>VLOOKUP($F$140,Tabisr,3)</f>
        <v>916.2</v>
      </c>
      <c r="N140" s="52">
        <f>L140+M140</f>
        <v>1504.9953419999999</v>
      </c>
      <c r="O140" s="51">
        <v>0</v>
      </c>
      <c r="P140" s="42">
        <v>0</v>
      </c>
      <c r="Q140" s="94">
        <v>0</v>
      </c>
      <c r="R140" s="42">
        <v>0</v>
      </c>
      <c r="S140" s="42">
        <v>0</v>
      </c>
      <c r="T140" s="98">
        <v>11407.942499999999</v>
      </c>
      <c r="U140" s="98">
        <v>2994.9953420000002</v>
      </c>
      <c r="V140" s="98">
        <v>8412.947157999999</v>
      </c>
    </row>
    <row r="141" spans="1:24" ht="22.5" customHeight="1">
      <c r="A141" s="37">
        <v>145</v>
      </c>
      <c r="B141" s="38" t="s">
        <v>138</v>
      </c>
      <c r="C141" s="49" t="s">
        <v>139</v>
      </c>
      <c r="D141" s="41">
        <v>15</v>
      </c>
      <c r="E141" s="51">
        <v>477.05450000000002</v>
      </c>
      <c r="F141" s="51">
        <f t="shared" si="30"/>
        <v>7155.8175000000001</v>
      </c>
      <c r="G141" s="51">
        <v>400</v>
      </c>
      <c r="H141" s="37"/>
      <c r="I141" s="51">
        <f>VLOOKUP($F$141,Tabisr,1)</f>
        <v>6216.16</v>
      </c>
      <c r="J141" s="62">
        <f t="shared" si="31"/>
        <v>939.65750000000025</v>
      </c>
      <c r="K141" s="84">
        <f>VLOOKUP($F$141,Tabisr,4)</f>
        <v>0.16</v>
      </c>
      <c r="L141" s="51">
        <f t="shared" si="32"/>
        <v>150.34520000000003</v>
      </c>
      <c r="M141" s="51">
        <f>VLOOKUP($F$141,Tabisr,3)</f>
        <v>499.2</v>
      </c>
      <c r="N141" s="52">
        <f>+M141+L141</f>
        <v>649.54520000000002</v>
      </c>
      <c r="O141" s="51">
        <v>0</v>
      </c>
      <c r="P141" s="42">
        <v>0</v>
      </c>
      <c r="Q141" s="69">
        <v>0</v>
      </c>
      <c r="R141" s="42">
        <v>0</v>
      </c>
      <c r="S141" s="42">
        <v>0</v>
      </c>
      <c r="T141" s="98">
        <v>7155.8175000000001</v>
      </c>
      <c r="U141" s="98">
        <v>2749.5452</v>
      </c>
      <c r="V141" s="98">
        <v>4406.2723000000005</v>
      </c>
    </row>
    <row r="142" spans="1:24">
      <c r="A142" s="37">
        <v>64</v>
      </c>
      <c r="B142" s="38" t="s">
        <v>140</v>
      </c>
      <c r="C142" s="49" t="s">
        <v>35</v>
      </c>
      <c r="D142" s="41">
        <v>15</v>
      </c>
      <c r="E142" s="69">
        <v>315.04000000000002</v>
      </c>
      <c r="F142" s="51">
        <f t="shared" si="30"/>
        <v>4725.6000000000004</v>
      </c>
      <c r="G142" s="51">
        <v>400</v>
      </c>
      <c r="H142" s="122"/>
      <c r="I142" s="51">
        <f>VLOOKUP($F$142,Tabisr,1)</f>
        <v>3537.16</v>
      </c>
      <c r="J142" s="62">
        <f t="shared" si="31"/>
        <v>1188.4400000000005</v>
      </c>
      <c r="K142" s="84">
        <f>VLOOKUP($F$142,Tabisr,4)</f>
        <v>0.10879999999999999</v>
      </c>
      <c r="L142" s="51">
        <f t="shared" si="32"/>
        <v>129.30227200000004</v>
      </c>
      <c r="M142" s="51">
        <f>VLOOKUP($F$142,Tabisr,3)</f>
        <v>207.75</v>
      </c>
      <c r="N142" s="52">
        <f>+M142+L142</f>
        <v>337.05227200000002</v>
      </c>
      <c r="O142" s="51">
        <v>0</v>
      </c>
      <c r="P142" s="42">
        <v>0</v>
      </c>
      <c r="Q142" s="69">
        <v>0</v>
      </c>
      <c r="R142" s="51">
        <v>0</v>
      </c>
      <c r="S142" s="51">
        <v>0</v>
      </c>
      <c r="T142" s="98">
        <v>4725.6000000000004</v>
      </c>
      <c r="U142" s="98">
        <v>1537.0522719999999</v>
      </c>
      <c r="V142" s="98">
        <v>3188.5477280000005</v>
      </c>
    </row>
    <row r="143" spans="1:24" ht="22.5">
      <c r="A143" s="37">
        <v>369</v>
      </c>
      <c r="B143" s="38" t="s">
        <v>420</v>
      </c>
      <c r="C143" s="49" t="s">
        <v>145</v>
      </c>
      <c r="D143" s="41">
        <v>15</v>
      </c>
      <c r="E143" s="69">
        <v>315.04000000000002</v>
      </c>
      <c r="F143" s="51">
        <f t="shared" si="30"/>
        <v>4725.6000000000004</v>
      </c>
      <c r="G143" s="51">
        <v>400</v>
      </c>
      <c r="H143" s="51"/>
      <c r="I143" s="51">
        <f>VLOOKUP($F$143,Tabisr,1)</f>
        <v>3537.16</v>
      </c>
      <c r="J143" s="62">
        <f t="shared" si="31"/>
        <v>1188.4400000000005</v>
      </c>
      <c r="K143" s="84">
        <f>VLOOKUP($F$143,Tabisr,4)</f>
        <v>0.10879999999999999</v>
      </c>
      <c r="L143" s="51">
        <f t="shared" si="32"/>
        <v>129.30227200000004</v>
      </c>
      <c r="M143" s="51">
        <f>VLOOKUP($F$143,Tabisr,3)</f>
        <v>207.75</v>
      </c>
      <c r="N143" s="52">
        <f>+M143+L143</f>
        <v>337.05227200000002</v>
      </c>
      <c r="O143" s="51">
        <v>0</v>
      </c>
      <c r="P143" s="51">
        <v>0</v>
      </c>
      <c r="Q143" s="69">
        <v>0</v>
      </c>
      <c r="R143" s="42">
        <v>0</v>
      </c>
      <c r="S143" s="42">
        <v>0</v>
      </c>
      <c r="T143" s="98">
        <v>4725.6000000000004</v>
      </c>
      <c r="U143" s="98">
        <v>337.05227200000002</v>
      </c>
      <c r="V143" s="98">
        <v>4388.5477280000005</v>
      </c>
    </row>
    <row r="144" spans="1:24" ht="22.5">
      <c r="A144" s="37">
        <v>370</v>
      </c>
      <c r="B144" s="38" t="s">
        <v>421</v>
      </c>
      <c r="C144" s="49" t="s">
        <v>145</v>
      </c>
      <c r="D144" s="41">
        <v>15</v>
      </c>
      <c r="E144" s="69">
        <v>315.04000000000002</v>
      </c>
      <c r="F144" s="51">
        <f t="shared" si="30"/>
        <v>4725.6000000000004</v>
      </c>
      <c r="G144" s="51">
        <v>400</v>
      </c>
      <c r="H144" s="42"/>
      <c r="I144" s="51">
        <f>VLOOKUP($F$144,Tabisr,1)</f>
        <v>3537.16</v>
      </c>
      <c r="J144" s="62">
        <f t="shared" si="31"/>
        <v>1188.4400000000005</v>
      </c>
      <c r="K144" s="84">
        <f>VLOOKUP($F$144,Tabisr,4)</f>
        <v>0.10879999999999999</v>
      </c>
      <c r="L144" s="51">
        <f t="shared" si="32"/>
        <v>129.30227200000004</v>
      </c>
      <c r="M144" s="51">
        <f>VLOOKUP($F$144,Tabisr,3)</f>
        <v>207.75</v>
      </c>
      <c r="N144" s="52">
        <f>+M144+L144</f>
        <v>337.05227200000002</v>
      </c>
      <c r="O144" s="51">
        <v>0</v>
      </c>
      <c r="P144" s="42">
        <v>0</v>
      </c>
      <c r="Q144" s="94">
        <v>0</v>
      </c>
      <c r="R144" s="42">
        <v>0</v>
      </c>
      <c r="S144" s="42">
        <v>0</v>
      </c>
      <c r="T144" s="98">
        <v>4725.6000000000004</v>
      </c>
      <c r="U144" s="98">
        <v>337.05227200000002</v>
      </c>
      <c r="V144" s="98">
        <v>4388.5477280000005</v>
      </c>
    </row>
    <row r="145" spans="1:22" ht="22.5">
      <c r="A145" s="37">
        <v>354</v>
      </c>
      <c r="B145" s="38" t="s">
        <v>142</v>
      </c>
      <c r="C145" s="49" t="s">
        <v>143</v>
      </c>
      <c r="D145" s="41">
        <v>15</v>
      </c>
      <c r="E145" s="69">
        <v>315.04000000000002</v>
      </c>
      <c r="F145" s="51">
        <f t="shared" si="30"/>
        <v>4725.6000000000004</v>
      </c>
      <c r="G145" s="51">
        <v>400</v>
      </c>
      <c r="H145" s="42"/>
      <c r="I145" s="51">
        <f>VLOOKUP($F$145,Tabisr,1)</f>
        <v>3537.16</v>
      </c>
      <c r="J145" s="62">
        <f t="shared" si="31"/>
        <v>1188.4400000000005</v>
      </c>
      <c r="K145" s="84">
        <f>VLOOKUP($F$145,Tabisr,4)</f>
        <v>0.10879999999999999</v>
      </c>
      <c r="L145" s="51">
        <f t="shared" si="32"/>
        <v>129.30227200000004</v>
      </c>
      <c r="M145" s="51">
        <f>VLOOKUP($F$145,Tabisr,3)</f>
        <v>207.75</v>
      </c>
      <c r="N145" s="52">
        <f t="shared" ref="N145:N146" si="33">+M145+L145</f>
        <v>337.05227200000002</v>
      </c>
      <c r="O145" s="51">
        <v>0</v>
      </c>
      <c r="P145" s="42">
        <v>0</v>
      </c>
      <c r="Q145" s="94">
        <v>0</v>
      </c>
      <c r="R145" s="42">
        <v>0</v>
      </c>
      <c r="S145" s="42">
        <v>0</v>
      </c>
      <c r="T145" s="98">
        <v>4725.6000000000004</v>
      </c>
      <c r="U145" s="98">
        <v>337.05227200000002</v>
      </c>
      <c r="V145" s="98">
        <v>4388.5477280000005</v>
      </c>
    </row>
    <row r="146" spans="1:22" ht="22.5">
      <c r="A146" s="37">
        <v>355</v>
      </c>
      <c r="B146" s="38" t="s">
        <v>144</v>
      </c>
      <c r="C146" s="49" t="s">
        <v>145</v>
      </c>
      <c r="D146" s="41">
        <v>15</v>
      </c>
      <c r="E146" s="69">
        <v>315.04000000000002</v>
      </c>
      <c r="F146" s="51">
        <f t="shared" si="30"/>
        <v>4725.6000000000004</v>
      </c>
      <c r="G146" s="51">
        <v>400</v>
      </c>
      <c r="H146" s="51"/>
      <c r="I146" s="51">
        <f>VLOOKUP($F$146,Tabisr,1)</f>
        <v>3537.16</v>
      </c>
      <c r="J146" s="62">
        <f t="shared" si="31"/>
        <v>1188.4400000000005</v>
      </c>
      <c r="K146" s="84">
        <f>VLOOKUP($F$146,Tabisr,4)</f>
        <v>0.10879999999999999</v>
      </c>
      <c r="L146" s="51">
        <f t="shared" si="32"/>
        <v>129.30227200000004</v>
      </c>
      <c r="M146" s="51">
        <f>VLOOKUP($F$146,Tabisr,3)</f>
        <v>207.75</v>
      </c>
      <c r="N146" s="52">
        <f t="shared" si="33"/>
        <v>337.05227200000002</v>
      </c>
      <c r="O146" s="51"/>
      <c r="P146" s="42">
        <v>0</v>
      </c>
      <c r="Q146" s="94">
        <v>0</v>
      </c>
      <c r="R146" s="42">
        <v>0</v>
      </c>
      <c r="S146" s="42">
        <v>0</v>
      </c>
      <c r="T146" s="98">
        <v>4725.6000000000004</v>
      </c>
      <c r="U146" s="98">
        <v>1437.0522719999999</v>
      </c>
      <c r="V146" s="98">
        <v>3288.5477280000005</v>
      </c>
    </row>
    <row r="147" spans="1:22" ht="22.5">
      <c r="A147" s="37">
        <v>17</v>
      </c>
      <c r="B147" s="38" t="s">
        <v>146</v>
      </c>
      <c r="C147" s="49" t="s">
        <v>145</v>
      </c>
      <c r="D147" s="41">
        <v>15</v>
      </c>
      <c r="E147" s="69">
        <v>315.04000000000002</v>
      </c>
      <c r="F147" s="51">
        <f t="shared" si="30"/>
        <v>4725.6000000000004</v>
      </c>
      <c r="G147" s="51">
        <v>400</v>
      </c>
      <c r="H147" s="42"/>
      <c r="I147" s="51">
        <f>VLOOKUP($F$147,Tabisr,1)</f>
        <v>3537.16</v>
      </c>
      <c r="J147" s="62">
        <f t="shared" si="31"/>
        <v>1188.4400000000005</v>
      </c>
      <c r="K147" s="84">
        <f>VLOOKUP($F$147,Tabisr,4)</f>
        <v>0.10879999999999999</v>
      </c>
      <c r="L147" s="51">
        <f t="shared" si="32"/>
        <v>129.30227200000004</v>
      </c>
      <c r="M147" s="51">
        <f>VLOOKUP($F$147,Tabisr,3)</f>
        <v>207.75</v>
      </c>
      <c r="N147" s="52">
        <f t="shared" ref="N147:N152" si="34">+M147+L147</f>
        <v>337.05227200000002</v>
      </c>
      <c r="O147" s="51">
        <v>0</v>
      </c>
      <c r="P147" s="42">
        <v>0</v>
      </c>
      <c r="Q147" s="94">
        <v>0</v>
      </c>
      <c r="R147" s="42">
        <v>0</v>
      </c>
      <c r="S147" s="42">
        <v>0</v>
      </c>
      <c r="T147" s="98">
        <v>4725.6000000000004</v>
      </c>
      <c r="U147" s="98">
        <v>337.05227200000002</v>
      </c>
      <c r="V147" s="98">
        <v>4388.5477280000005</v>
      </c>
    </row>
    <row r="148" spans="1:22">
      <c r="A148" s="64">
        <v>360</v>
      </c>
      <c r="B148" s="65" t="s">
        <v>147</v>
      </c>
      <c r="C148" s="49" t="s">
        <v>148</v>
      </c>
      <c r="D148" s="41">
        <v>15</v>
      </c>
      <c r="E148" s="69">
        <v>343.24</v>
      </c>
      <c r="F148" s="51">
        <f t="shared" si="30"/>
        <v>5148.6000000000004</v>
      </c>
      <c r="G148" s="51">
        <v>400</v>
      </c>
      <c r="H148" s="42"/>
      <c r="I148" s="51">
        <f>VLOOKUP($F$148,Tabisr,1)</f>
        <v>3537.16</v>
      </c>
      <c r="J148" s="62">
        <f t="shared" si="31"/>
        <v>1611.4400000000005</v>
      </c>
      <c r="K148" s="84">
        <f>VLOOKUP($F$148,Tabisr,4)</f>
        <v>0.10879999999999999</v>
      </c>
      <c r="L148" s="51">
        <f t="shared" si="32"/>
        <v>175.32467200000005</v>
      </c>
      <c r="M148" s="51">
        <f>VLOOKUP($F$148,Tabisr,3)</f>
        <v>207.75</v>
      </c>
      <c r="N148" s="52">
        <f t="shared" ref="N148" si="35">+M148+L148</f>
        <v>383.07467200000008</v>
      </c>
      <c r="O148" s="51"/>
      <c r="P148" s="42">
        <v>0</v>
      </c>
      <c r="Q148" s="94">
        <v>0</v>
      </c>
      <c r="R148" s="42">
        <v>0</v>
      </c>
      <c r="S148" s="42">
        <v>0</v>
      </c>
      <c r="T148" s="98">
        <v>5148.6000000000004</v>
      </c>
      <c r="U148" s="98">
        <v>383.07467200000008</v>
      </c>
      <c r="V148" s="98">
        <v>4765.5253280000006</v>
      </c>
    </row>
    <row r="149" spans="1:22" ht="22.5">
      <c r="A149" s="37"/>
      <c r="B149" s="38" t="s">
        <v>34</v>
      </c>
      <c r="C149" s="49" t="s">
        <v>145</v>
      </c>
      <c r="D149" s="101"/>
      <c r="E149" s="69">
        <v>0</v>
      </c>
      <c r="F149" s="51"/>
      <c r="G149" s="51"/>
      <c r="H149" s="42"/>
      <c r="I149" s="51"/>
      <c r="J149" s="62"/>
      <c r="K149" s="84"/>
      <c r="L149" s="51"/>
      <c r="M149" s="51"/>
      <c r="N149" s="52">
        <f t="shared" si="34"/>
        <v>0</v>
      </c>
      <c r="O149" s="51">
        <v>0</v>
      </c>
      <c r="P149" s="42">
        <v>0</v>
      </c>
      <c r="Q149" s="94">
        <v>0</v>
      </c>
      <c r="R149" s="42">
        <v>0</v>
      </c>
      <c r="S149" s="42">
        <v>0</v>
      </c>
      <c r="T149" s="98">
        <v>0</v>
      </c>
      <c r="U149" s="98">
        <v>0</v>
      </c>
      <c r="V149" s="98">
        <v>0</v>
      </c>
    </row>
    <row r="150" spans="1:22">
      <c r="A150" s="37"/>
      <c r="B150" s="38" t="s">
        <v>34</v>
      </c>
      <c r="C150" s="49" t="s">
        <v>148</v>
      </c>
      <c r="D150" s="101"/>
      <c r="E150" s="69">
        <v>0</v>
      </c>
      <c r="F150" s="51"/>
      <c r="G150" s="51"/>
      <c r="H150" s="42"/>
      <c r="I150" s="51"/>
      <c r="J150" s="62"/>
      <c r="K150" s="84"/>
      <c r="L150" s="51"/>
      <c r="M150" s="51"/>
      <c r="N150" s="52">
        <f t="shared" si="34"/>
        <v>0</v>
      </c>
      <c r="O150" s="51">
        <v>0</v>
      </c>
      <c r="P150" s="42">
        <v>0</v>
      </c>
      <c r="Q150" s="94">
        <v>0</v>
      </c>
      <c r="R150" s="42">
        <v>0</v>
      </c>
      <c r="S150" s="42">
        <v>0</v>
      </c>
      <c r="T150" s="98">
        <v>0</v>
      </c>
      <c r="U150" s="98">
        <v>0</v>
      </c>
      <c r="V150" s="98">
        <v>0</v>
      </c>
    </row>
    <row r="151" spans="1:22">
      <c r="A151" s="37"/>
      <c r="B151" s="38" t="s">
        <v>34</v>
      </c>
      <c r="C151" s="49" t="s">
        <v>148</v>
      </c>
      <c r="D151" s="41"/>
      <c r="E151" s="69">
        <v>0</v>
      </c>
      <c r="F151" s="51"/>
      <c r="G151" s="51"/>
      <c r="H151" s="51"/>
      <c r="I151" s="51"/>
      <c r="J151" s="62"/>
      <c r="K151" s="84"/>
      <c r="L151" s="51"/>
      <c r="M151" s="51"/>
      <c r="N151" s="52">
        <f t="shared" si="34"/>
        <v>0</v>
      </c>
      <c r="O151" s="51">
        <v>0</v>
      </c>
      <c r="P151" s="42">
        <v>0</v>
      </c>
      <c r="Q151" s="94">
        <v>0</v>
      </c>
      <c r="R151" s="42">
        <v>0</v>
      </c>
      <c r="S151" s="42">
        <v>0</v>
      </c>
      <c r="T151" s="98">
        <v>0</v>
      </c>
      <c r="U151" s="98">
        <v>0</v>
      </c>
      <c r="V151" s="98">
        <v>0</v>
      </c>
    </row>
    <row r="152" spans="1:22" ht="22.5">
      <c r="A152" s="64">
        <v>358</v>
      </c>
      <c r="B152" s="65" t="s">
        <v>149</v>
      </c>
      <c r="C152" s="67" t="s">
        <v>141</v>
      </c>
      <c r="D152" s="68">
        <v>15</v>
      </c>
      <c r="E152" s="69">
        <v>315.04000000000002</v>
      </c>
      <c r="F152" s="69">
        <f>D152*E152</f>
        <v>4725.6000000000004</v>
      </c>
      <c r="G152" s="69">
        <v>400</v>
      </c>
      <c r="H152" s="69"/>
      <c r="I152" s="69">
        <f>VLOOKUP($F$152,Tabisr,1)</f>
        <v>3537.16</v>
      </c>
      <c r="J152" s="90">
        <f>+F152-I152</f>
        <v>1188.4400000000005</v>
      </c>
      <c r="K152" s="91">
        <f>VLOOKUP($F$152,Tabisr,4)</f>
        <v>0.10879999999999999</v>
      </c>
      <c r="L152" s="69">
        <f>+J152*K152</f>
        <v>129.30227200000004</v>
      </c>
      <c r="M152" s="69">
        <f>VLOOKUP($F$152,Tabisr,3)</f>
        <v>207.75</v>
      </c>
      <c r="N152" s="52">
        <f t="shared" si="34"/>
        <v>337.05227200000002</v>
      </c>
      <c r="O152" s="69">
        <v>0</v>
      </c>
      <c r="P152" s="94">
        <v>0</v>
      </c>
      <c r="Q152" s="94">
        <v>0</v>
      </c>
      <c r="R152" s="94">
        <v>0</v>
      </c>
      <c r="S152" s="94">
        <v>0</v>
      </c>
      <c r="T152" s="98">
        <v>4725.6000000000004</v>
      </c>
      <c r="U152" s="98">
        <v>1037.0522719999999</v>
      </c>
      <c r="V152" s="98">
        <v>3688.5477280000005</v>
      </c>
    </row>
    <row r="153" spans="1:22">
      <c r="A153" s="53"/>
      <c r="B153" s="54"/>
      <c r="C153" s="55"/>
      <c r="D153" s="53"/>
      <c r="E153" s="53"/>
      <c r="F153" s="59">
        <f>SUM(F140:F152)</f>
        <v>56791.55999999999</v>
      </c>
      <c r="G153" s="59">
        <f>SUM(G140:G152)</f>
        <v>3600</v>
      </c>
      <c r="H153" s="59">
        <f>SUM(H140:H152)</f>
        <v>0</v>
      </c>
      <c r="I153" s="59"/>
      <c r="J153" s="59"/>
      <c r="K153" s="59"/>
      <c r="L153" s="59"/>
      <c r="M153" s="59"/>
      <c r="N153" s="86">
        <f t="shared" ref="N153" si="36">SUM(N140:N152)</f>
        <v>4896.9811179999988</v>
      </c>
      <c r="O153" s="59">
        <v>0</v>
      </c>
      <c r="P153" s="59">
        <v>0</v>
      </c>
      <c r="Q153" s="59">
        <v>6590</v>
      </c>
      <c r="R153" s="59">
        <v>0</v>
      </c>
      <c r="S153" s="59">
        <v>0</v>
      </c>
      <c r="T153" s="59">
        <v>56791.55999999999</v>
      </c>
      <c r="U153" s="59">
        <v>11486.981118</v>
      </c>
      <c r="V153" s="59">
        <v>45304.578882000009</v>
      </c>
    </row>
    <row r="154" spans="1:22">
      <c r="A154" s="53"/>
      <c r="B154" s="54"/>
      <c r="C154" s="55"/>
      <c r="D154" s="53"/>
      <c r="E154" s="53"/>
      <c r="F154" s="59"/>
      <c r="G154" s="59"/>
      <c r="H154" s="59"/>
      <c r="I154" s="59"/>
      <c r="J154" s="59"/>
      <c r="K154" s="59"/>
      <c r="L154" s="59"/>
      <c r="M154" s="59"/>
      <c r="N154" s="86"/>
      <c r="O154" s="59"/>
      <c r="P154" s="59"/>
      <c r="Q154" s="59"/>
      <c r="R154" s="59"/>
      <c r="S154" s="59"/>
      <c r="T154" s="59"/>
      <c r="U154" s="59"/>
    </row>
    <row r="155" spans="1:22">
      <c r="A155" s="53"/>
      <c r="B155" s="54"/>
      <c r="C155" s="55"/>
      <c r="D155" s="53"/>
      <c r="E155" s="118"/>
      <c r="F155" s="59"/>
      <c r="G155" s="59"/>
      <c r="H155" s="59"/>
      <c r="I155" s="59"/>
      <c r="J155" s="59"/>
      <c r="K155" s="59"/>
      <c r="L155" s="59"/>
      <c r="M155" s="59"/>
      <c r="N155" s="86"/>
      <c r="O155" s="59"/>
      <c r="P155" s="59"/>
      <c r="Q155" s="59"/>
      <c r="R155" s="59"/>
      <c r="S155" s="59"/>
      <c r="T155" s="59"/>
      <c r="U155" s="59"/>
    </row>
    <row r="156" spans="1:22">
      <c r="A156" s="233" t="s">
        <v>150</v>
      </c>
      <c r="B156" s="233"/>
      <c r="C156" s="233"/>
      <c r="D156" s="233"/>
      <c r="E156" s="233"/>
      <c r="F156" s="233"/>
      <c r="G156" s="233"/>
      <c r="H156" s="233"/>
      <c r="I156" s="233"/>
      <c r="J156" s="233"/>
      <c r="K156" s="233"/>
      <c r="L156" s="233"/>
      <c r="M156" s="233"/>
      <c r="N156" s="233"/>
      <c r="O156" s="233"/>
      <c r="P156" s="233"/>
      <c r="Q156" s="233"/>
      <c r="R156" s="233"/>
      <c r="S156" s="233"/>
      <c r="T156" s="233"/>
      <c r="U156" s="233"/>
      <c r="V156" s="233"/>
    </row>
    <row r="157" spans="1:22" ht="23.25" customHeight="1">
      <c r="A157" s="34" t="s">
        <v>4</v>
      </c>
      <c r="B157" s="60" t="s">
        <v>5</v>
      </c>
      <c r="C157" s="36" t="s">
        <v>6</v>
      </c>
      <c r="D157" s="36" t="s">
        <v>7</v>
      </c>
      <c r="E157" s="36" t="s">
        <v>8</v>
      </c>
      <c r="F157" s="36" t="s">
        <v>9</v>
      </c>
      <c r="G157" s="36" t="s">
        <v>10</v>
      </c>
      <c r="H157" s="36" t="s">
        <v>11</v>
      </c>
      <c r="I157" s="76" t="s">
        <v>12</v>
      </c>
      <c r="J157" s="76" t="s">
        <v>13</v>
      </c>
      <c r="K157" s="76" t="s">
        <v>14</v>
      </c>
      <c r="L157" s="76" t="s">
        <v>15</v>
      </c>
      <c r="M157" s="36" t="s">
        <v>16</v>
      </c>
      <c r="N157" s="36" t="s">
        <v>17</v>
      </c>
      <c r="O157" s="36" t="s">
        <v>18</v>
      </c>
      <c r="P157" s="36" t="s">
        <v>19</v>
      </c>
      <c r="Q157" s="36" t="s">
        <v>20</v>
      </c>
      <c r="R157" s="36" t="s">
        <v>21</v>
      </c>
      <c r="S157" s="36" t="s">
        <v>22</v>
      </c>
      <c r="T157" s="206" t="s">
        <v>423</v>
      </c>
      <c r="U157" s="206" t="s">
        <v>424</v>
      </c>
      <c r="V157" s="207" t="s">
        <v>425</v>
      </c>
    </row>
    <row r="158" spans="1:22">
      <c r="A158" s="37">
        <v>74</v>
      </c>
      <c r="B158" s="38" t="s">
        <v>151</v>
      </c>
      <c r="C158" s="49" t="s">
        <v>152</v>
      </c>
      <c r="D158" s="41">
        <v>15</v>
      </c>
      <c r="E158" s="51">
        <v>760.52949999999998</v>
      </c>
      <c r="F158" s="51">
        <f>D158*E158</f>
        <v>11407.942499999999</v>
      </c>
      <c r="G158" s="51"/>
      <c r="H158" s="37"/>
      <c r="I158" s="51">
        <f>VLOOKUP($F$158,Tabisr,1)</f>
        <v>8651.41</v>
      </c>
      <c r="J158" s="62">
        <f>+F158-I158</f>
        <v>2756.5324999999993</v>
      </c>
      <c r="K158" s="84">
        <f>VLOOKUP($F$158,Tabisr,4)</f>
        <v>0.21360000000000001</v>
      </c>
      <c r="L158" s="51">
        <f>+J158*K158</f>
        <v>588.79534199999989</v>
      </c>
      <c r="M158" s="51">
        <f>VLOOKUP($F$158,Tabisr,3)</f>
        <v>916.2</v>
      </c>
      <c r="N158" s="52">
        <v>1504.9953419999999</v>
      </c>
      <c r="O158" s="51">
        <v>0</v>
      </c>
      <c r="P158" s="51">
        <v>0</v>
      </c>
      <c r="Q158" s="51">
        <v>0</v>
      </c>
      <c r="R158" s="51">
        <v>0</v>
      </c>
      <c r="S158" s="51">
        <v>0</v>
      </c>
      <c r="T158" s="98">
        <v>11407.942499999999</v>
      </c>
      <c r="U158" s="98">
        <v>1504.9953419999999</v>
      </c>
      <c r="V158" s="98">
        <v>9902.947157999999</v>
      </c>
    </row>
    <row r="159" spans="1:22">
      <c r="A159" s="37">
        <v>344</v>
      </c>
      <c r="B159" s="38" t="s">
        <v>153</v>
      </c>
      <c r="C159" s="49" t="s">
        <v>111</v>
      </c>
      <c r="D159" s="41">
        <v>15</v>
      </c>
      <c r="E159" s="51">
        <v>315.04000000000002</v>
      </c>
      <c r="F159" s="51">
        <f>D159*E159</f>
        <v>4725.6000000000004</v>
      </c>
      <c r="G159" s="51">
        <v>400</v>
      </c>
      <c r="H159" s="37"/>
      <c r="I159" s="51">
        <f>VLOOKUP($F$159,Tabisr,1)</f>
        <v>3537.16</v>
      </c>
      <c r="J159" s="62">
        <f>+F159-I159</f>
        <v>1188.4400000000005</v>
      </c>
      <c r="K159" s="84">
        <f>VLOOKUP($F$159,Tabisr,4)</f>
        <v>0.10879999999999999</v>
      </c>
      <c r="L159" s="51">
        <f>+J159*K159</f>
        <v>129.30227200000004</v>
      </c>
      <c r="M159" s="51">
        <f>VLOOKUP($F$159,Tabisr,3)</f>
        <v>207.75</v>
      </c>
      <c r="N159" s="52">
        <v>337.05227200000002</v>
      </c>
      <c r="O159" s="51">
        <v>0</v>
      </c>
      <c r="P159" s="51">
        <v>0</v>
      </c>
      <c r="Q159" s="51">
        <v>0</v>
      </c>
      <c r="R159" s="51">
        <v>0</v>
      </c>
      <c r="S159" s="51">
        <v>0</v>
      </c>
      <c r="T159" s="98">
        <v>4725.6000000000004</v>
      </c>
      <c r="U159" s="98">
        <v>337.05227200000002</v>
      </c>
      <c r="V159" s="98">
        <v>4388.5477280000005</v>
      </c>
    </row>
    <row r="160" spans="1:22">
      <c r="A160" s="64">
        <v>73</v>
      </c>
      <c r="B160" s="67" t="s">
        <v>154</v>
      </c>
      <c r="C160" s="65" t="s">
        <v>155</v>
      </c>
      <c r="D160" s="41">
        <v>15</v>
      </c>
      <c r="E160" s="69">
        <v>263.56</v>
      </c>
      <c r="F160" s="69">
        <f>D160*E160</f>
        <v>3953.4</v>
      </c>
      <c r="G160" s="69">
        <v>400</v>
      </c>
      <c r="H160" s="64"/>
      <c r="I160" s="69">
        <f>VLOOKUP($F$160,Tabisr,1)</f>
        <v>3537.16</v>
      </c>
      <c r="J160" s="90">
        <f>+F160-I160</f>
        <v>416.24000000000024</v>
      </c>
      <c r="K160" s="91">
        <f>VLOOKUP($F$160,Tabisr,4)</f>
        <v>0.10879999999999999</v>
      </c>
      <c r="L160" s="69">
        <f>+J160*K160</f>
        <v>45.286912000000022</v>
      </c>
      <c r="M160" s="69">
        <f>VLOOKUP($F$160,Tabisr,3)</f>
        <v>207.75</v>
      </c>
      <c r="N160" s="85">
        <v>253.03691200000003</v>
      </c>
      <c r="O160" s="69">
        <v>0</v>
      </c>
      <c r="P160" s="69">
        <v>0</v>
      </c>
      <c r="Q160" s="69"/>
      <c r="R160" s="69">
        <v>0</v>
      </c>
      <c r="S160" s="69">
        <v>0</v>
      </c>
      <c r="T160" s="98">
        <v>3953.4</v>
      </c>
      <c r="U160" s="98">
        <v>253.03691200000003</v>
      </c>
      <c r="V160" s="98">
        <v>3700.3630880000001</v>
      </c>
    </row>
    <row r="161" spans="1:23" ht="22.5">
      <c r="A161" s="37"/>
      <c r="B161" s="103" t="s">
        <v>34</v>
      </c>
      <c r="C161" s="49" t="s">
        <v>156</v>
      </c>
      <c r="D161" s="101"/>
      <c r="E161" s="51">
        <v>0</v>
      </c>
      <c r="F161" s="51"/>
      <c r="G161" s="51"/>
      <c r="H161" s="37"/>
      <c r="I161" s="51"/>
      <c r="J161" s="62"/>
      <c r="K161" s="84"/>
      <c r="L161" s="51"/>
      <c r="M161" s="51"/>
      <c r="N161" s="52">
        <v>0</v>
      </c>
      <c r="O161" s="51"/>
      <c r="P161" s="51">
        <v>0</v>
      </c>
      <c r="Q161" s="51">
        <v>0</v>
      </c>
      <c r="R161" s="51">
        <v>0</v>
      </c>
      <c r="S161" s="51">
        <v>0</v>
      </c>
      <c r="T161" s="98">
        <v>0</v>
      </c>
      <c r="U161" s="98">
        <v>0</v>
      </c>
      <c r="V161" s="98">
        <v>0</v>
      </c>
    </row>
    <row r="162" spans="1:23" ht="22.5">
      <c r="A162" s="37">
        <v>359</v>
      </c>
      <c r="B162" s="103" t="s">
        <v>157</v>
      </c>
      <c r="C162" s="49" t="s">
        <v>158</v>
      </c>
      <c r="D162" s="41">
        <v>15</v>
      </c>
      <c r="E162" s="51">
        <v>286.26949999999999</v>
      </c>
      <c r="F162" s="51">
        <f>D162*E162</f>
        <v>4294.0424999999996</v>
      </c>
      <c r="G162" s="51">
        <v>400</v>
      </c>
      <c r="H162" s="37"/>
      <c r="I162" s="51">
        <f>VLOOKUP($F$162,Tabisr,1)</f>
        <v>3537.16</v>
      </c>
      <c r="J162" s="62">
        <f>+F162-I162</f>
        <v>756.88249999999971</v>
      </c>
      <c r="K162" s="84">
        <f>VLOOKUP($F$162,Tabisr,4)</f>
        <v>0.10879999999999999</v>
      </c>
      <c r="L162" s="51">
        <f>+J162*K162</f>
        <v>82.348815999999957</v>
      </c>
      <c r="M162" s="51">
        <f>VLOOKUP($F$162,Tabisr,3)</f>
        <v>207.75</v>
      </c>
      <c r="N162" s="52">
        <v>290.09881599999994</v>
      </c>
      <c r="O162" s="51">
        <v>0</v>
      </c>
      <c r="P162" s="51">
        <v>0</v>
      </c>
      <c r="Q162" s="51">
        <v>0</v>
      </c>
      <c r="R162" s="51">
        <v>0</v>
      </c>
      <c r="S162" s="51">
        <v>0</v>
      </c>
      <c r="T162" s="98">
        <v>4294.0424999999996</v>
      </c>
      <c r="U162" s="98">
        <v>290.09881599999994</v>
      </c>
      <c r="V162" s="98">
        <v>4003.9436839999998</v>
      </c>
    </row>
    <row r="163" spans="1:23">
      <c r="A163" s="44">
        <v>364</v>
      </c>
      <c r="B163" s="103" t="s">
        <v>159</v>
      </c>
      <c r="C163" s="49" t="s">
        <v>160</v>
      </c>
      <c r="D163" s="41">
        <v>15</v>
      </c>
      <c r="E163" s="51">
        <v>286.26949999999999</v>
      </c>
      <c r="F163" s="51">
        <f>D163*E163</f>
        <v>4294.0424999999996</v>
      </c>
      <c r="G163" s="51">
        <v>400</v>
      </c>
      <c r="H163" s="37"/>
      <c r="I163" s="51">
        <f>VLOOKUP($F$163,Tabisr,1)</f>
        <v>3537.16</v>
      </c>
      <c r="J163" s="62">
        <f>+F163-I163</f>
        <v>756.88249999999971</v>
      </c>
      <c r="K163" s="84">
        <f>VLOOKUP($F$163,Tabisr,4)</f>
        <v>0.10879999999999999</v>
      </c>
      <c r="L163" s="51">
        <f>+J163*K163</f>
        <v>82.348815999999957</v>
      </c>
      <c r="M163" s="51">
        <f>VLOOKUP($F$163,Tabisr,3)</f>
        <v>207.75</v>
      </c>
      <c r="N163" s="52">
        <v>290.09881599999994</v>
      </c>
      <c r="O163" s="51">
        <v>0</v>
      </c>
      <c r="P163" s="51">
        <v>0</v>
      </c>
      <c r="Q163" s="51">
        <v>0</v>
      </c>
      <c r="R163" s="51">
        <v>0</v>
      </c>
      <c r="S163" s="51">
        <v>0</v>
      </c>
      <c r="T163" s="98">
        <v>4294.0424999999996</v>
      </c>
      <c r="U163" s="98">
        <v>290.09881599999994</v>
      </c>
      <c r="V163" s="98">
        <v>4003.9436839999998</v>
      </c>
      <c r="W163" s="96"/>
    </row>
    <row r="164" spans="1:23">
      <c r="A164" s="37">
        <v>76</v>
      </c>
      <c r="B164" s="38" t="s">
        <v>161</v>
      </c>
      <c r="C164" s="49" t="s">
        <v>162</v>
      </c>
      <c r="D164" s="41">
        <v>15</v>
      </c>
      <c r="E164" s="51">
        <v>286.26949999999999</v>
      </c>
      <c r="F164" s="51">
        <f>D164*E164</f>
        <v>4294.0424999999996</v>
      </c>
      <c r="G164" s="51">
        <v>400</v>
      </c>
      <c r="H164" s="37"/>
      <c r="I164" s="51">
        <f>VLOOKUP($F$164,Tabisr,1)</f>
        <v>3537.16</v>
      </c>
      <c r="J164" s="62">
        <f>+F164-I164</f>
        <v>756.88249999999971</v>
      </c>
      <c r="K164" s="84">
        <f>VLOOKUP($F$164,Tabisr,4)</f>
        <v>0.10879999999999999</v>
      </c>
      <c r="L164" s="51">
        <f>+J164*K164</f>
        <v>82.348815999999957</v>
      </c>
      <c r="M164" s="51">
        <f>VLOOKUP($F$164,Tabisr,3)</f>
        <v>207.75</v>
      </c>
      <c r="N164" s="52">
        <v>290.09881599999994</v>
      </c>
      <c r="O164" s="51">
        <v>0</v>
      </c>
      <c r="P164" s="51">
        <v>0</v>
      </c>
      <c r="Q164" s="51">
        <v>0</v>
      </c>
      <c r="R164" s="51">
        <v>0</v>
      </c>
      <c r="S164" s="51">
        <v>0</v>
      </c>
      <c r="T164" s="98">
        <v>4294.0424999999996</v>
      </c>
      <c r="U164" s="98">
        <v>290.09881599999994</v>
      </c>
      <c r="V164" s="98">
        <v>4003.9436839999998</v>
      </c>
    </row>
    <row r="165" spans="1:23" ht="33.75">
      <c r="A165" s="37"/>
      <c r="B165" s="103" t="s">
        <v>34</v>
      </c>
      <c r="C165" s="49" t="s">
        <v>163</v>
      </c>
      <c r="D165" s="41"/>
      <c r="E165" s="51">
        <v>0</v>
      </c>
      <c r="F165" s="51"/>
      <c r="G165" s="51"/>
      <c r="H165" s="37"/>
      <c r="I165" s="51"/>
      <c r="J165" s="62"/>
      <c r="K165" s="84"/>
      <c r="L165" s="51"/>
      <c r="M165" s="51"/>
      <c r="N165" s="52"/>
      <c r="O165" s="51"/>
      <c r="P165" s="51">
        <v>0</v>
      </c>
      <c r="Q165" s="51">
        <v>0</v>
      </c>
      <c r="R165" s="51">
        <v>0</v>
      </c>
      <c r="S165" s="51">
        <v>0</v>
      </c>
      <c r="T165" s="98">
        <v>0</v>
      </c>
      <c r="U165" s="98">
        <v>0</v>
      </c>
      <c r="V165" s="98">
        <v>0</v>
      </c>
    </row>
    <row r="166" spans="1:23">
      <c r="A166" s="53"/>
      <c r="B166" s="54"/>
      <c r="C166" s="55"/>
      <c r="D166" s="57"/>
      <c r="E166" s="58"/>
      <c r="F166" s="70">
        <f>+SUM(F158:F165)</f>
        <v>32969.07</v>
      </c>
      <c r="G166" s="70">
        <f>+SUM(G158:G165)</f>
        <v>2000</v>
      </c>
      <c r="H166" s="70">
        <f>+SUM(H158:H165)</f>
        <v>0</v>
      </c>
      <c r="I166" s="70"/>
      <c r="J166" s="70"/>
      <c r="K166" s="70"/>
      <c r="L166" s="70"/>
      <c r="M166" s="70"/>
      <c r="N166" s="73">
        <v>2965.3809739999997</v>
      </c>
      <c r="O166" s="70">
        <v>0</v>
      </c>
      <c r="P166" s="70">
        <v>0</v>
      </c>
      <c r="Q166" s="70">
        <v>0</v>
      </c>
      <c r="R166" s="70">
        <v>0</v>
      </c>
      <c r="S166" s="70">
        <v>0</v>
      </c>
      <c r="T166" s="70">
        <v>32969.07</v>
      </c>
      <c r="U166" s="70">
        <v>2965.3809739999997</v>
      </c>
      <c r="V166" s="70">
        <v>30003.689025999993</v>
      </c>
    </row>
    <row r="167" spans="1:23">
      <c r="A167" s="53"/>
      <c r="B167" s="54"/>
      <c r="C167" s="55"/>
      <c r="D167" s="57"/>
      <c r="E167" s="58"/>
      <c r="F167" s="70"/>
      <c r="G167" s="70"/>
      <c r="H167" s="70"/>
      <c r="I167" s="70"/>
      <c r="J167" s="70"/>
      <c r="K167" s="70"/>
      <c r="L167" s="70"/>
      <c r="M167" s="70"/>
      <c r="N167" s="73"/>
      <c r="O167" s="70"/>
      <c r="P167" s="70"/>
      <c r="Q167" s="70"/>
      <c r="R167" s="70"/>
      <c r="S167" s="70"/>
      <c r="T167" s="70"/>
      <c r="U167" s="70"/>
    </row>
    <row r="168" spans="1:23">
      <c r="A168" s="53"/>
      <c r="B168" s="54"/>
      <c r="C168" s="55"/>
      <c r="D168" s="57"/>
      <c r="E168" s="58"/>
      <c r="F168" s="70"/>
      <c r="G168" s="70"/>
      <c r="H168" s="70"/>
      <c r="I168" s="70"/>
      <c r="J168" s="70"/>
      <c r="K168" s="70"/>
      <c r="L168" s="70"/>
      <c r="M168" s="70"/>
      <c r="N168" s="73"/>
      <c r="O168" s="70"/>
      <c r="P168" s="70"/>
      <c r="Q168" s="70"/>
      <c r="R168" s="70"/>
      <c r="S168" s="70"/>
      <c r="T168" s="70"/>
      <c r="U168" s="70"/>
    </row>
    <row r="169" spans="1:23">
      <c r="A169" s="233" t="s">
        <v>164</v>
      </c>
      <c r="B169" s="233"/>
      <c r="C169" s="233"/>
      <c r="D169" s="233"/>
      <c r="E169" s="233"/>
      <c r="F169" s="233"/>
      <c r="G169" s="233"/>
      <c r="H169" s="233"/>
      <c r="I169" s="233"/>
      <c r="J169" s="233"/>
      <c r="K169" s="233"/>
      <c r="L169" s="233"/>
      <c r="M169" s="233"/>
      <c r="N169" s="233"/>
      <c r="O169" s="233"/>
      <c r="P169" s="233"/>
      <c r="Q169" s="233"/>
      <c r="R169" s="233"/>
      <c r="S169" s="233"/>
      <c r="T169" s="233"/>
      <c r="U169" s="233"/>
      <c r="V169" s="233"/>
    </row>
    <row r="170" spans="1:23" ht="22.5" customHeight="1">
      <c r="A170" s="34" t="s">
        <v>4</v>
      </c>
      <c r="B170" s="60" t="s">
        <v>5</v>
      </c>
      <c r="C170" s="36" t="s">
        <v>6</v>
      </c>
      <c r="D170" s="36" t="s">
        <v>7</v>
      </c>
      <c r="E170" s="36" t="s">
        <v>8</v>
      </c>
      <c r="F170" s="36" t="s">
        <v>9</v>
      </c>
      <c r="G170" s="36" t="s">
        <v>10</v>
      </c>
      <c r="H170" s="36" t="s">
        <v>11</v>
      </c>
      <c r="I170" s="76" t="s">
        <v>12</v>
      </c>
      <c r="J170" s="76" t="s">
        <v>13</v>
      </c>
      <c r="K170" s="76" t="s">
        <v>14</v>
      </c>
      <c r="L170" s="76" t="s">
        <v>15</v>
      </c>
      <c r="M170" s="36" t="s">
        <v>16</v>
      </c>
      <c r="N170" s="36" t="s">
        <v>17</v>
      </c>
      <c r="O170" s="36" t="s">
        <v>18</v>
      </c>
      <c r="P170" s="36" t="s">
        <v>19</v>
      </c>
      <c r="Q170" s="36" t="s">
        <v>20</v>
      </c>
      <c r="R170" s="36" t="s">
        <v>21</v>
      </c>
      <c r="S170" s="36" t="s">
        <v>22</v>
      </c>
      <c r="T170" s="206" t="s">
        <v>423</v>
      </c>
      <c r="U170" s="206" t="s">
        <v>424</v>
      </c>
      <c r="V170" s="207" t="s">
        <v>425</v>
      </c>
    </row>
    <row r="171" spans="1:23">
      <c r="A171" s="37">
        <v>81</v>
      </c>
      <c r="B171" s="38" t="s">
        <v>165</v>
      </c>
      <c r="C171" s="49" t="s">
        <v>166</v>
      </c>
      <c r="D171" s="41">
        <v>15</v>
      </c>
      <c r="E171" s="52">
        <v>477.05450000000002</v>
      </c>
      <c r="F171" s="51">
        <f>D171*E171</f>
        <v>7155.8175000000001</v>
      </c>
      <c r="G171" s="51">
        <v>400</v>
      </c>
      <c r="H171" s="37"/>
      <c r="I171" s="51">
        <f>VLOOKUP($F$171,Tabisr,1)</f>
        <v>6216.16</v>
      </c>
      <c r="J171" s="62">
        <f>+F171-I171</f>
        <v>939.65750000000025</v>
      </c>
      <c r="K171" s="84">
        <f>VLOOKUP($F$171,Tabisr,4)</f>
        <v>0.16</v>
      </c>
      <c r="L171" s="51">
        <f>+J171*K171</f>
        <v>150.34520000000003</v>
      </c>
      <c r="M171" s="51">
        <f>VLOOKUP($F$171,Tabisr,3)</f>
        <v>499.2</v>
      </c>
      <c r="N171" s="85">
        <f>+M171+L171</f>
        <v>649.54520000000002</v>
      </c>
      <c r="O171" s="69">
        <f>VLOOKUP($F$171,Tabsub,3)</f>
        <v>0</v>
      </c>
      <c r="P171" s="51">
        <v>0</v>
      </c>
      <c r="Q171" s="51">
        <v>0</v>
      </c>
      <c r="R171" s="51">
        <v>0</v>
      </c>
      <c r="S171" s="51">
        <v>0</v>
      </c>
      <c r="T171" s="98">
        <f t="shared" ref="T171" si="37">F171+H171</f>
        <v>7155.8175000000001</v>
      </c>
      <c r="U171" s="98">
        <f t="shared" ref="U171" si="38">N171+P171+Q171+R171+S171</f>
        <v>649.54520000000002</v>
      </c>
      <c r="V171" s="98">
        <f t="shared" ref="V171" si="39">T171-U171</f>
        <v>6506.2723000000005</v>
      </c>
    </row>
    <row r="172" spans="1:23">
      <c r="A172" s="37"/>
      <c r="B172" s="38" t="s">
        <v>40</v>
      </c>
      <c r="C172" s="49" t="s">
        <v>167</v>
      </c>
      <c r="D172" s="41"/>
      <c r="E172" s="52">
        <v>286.26949999999999</v>
      </c>
      <c r="F172" s="51">
        <f>D172*E172</f>
        <v>0</v>
      </c>
      <c r="G172" s="51"/>
      <c r="H172" s="37"/>
      <c r="I172" s="51"/>
      <c r="J172" s="62"/>
      <c r="K172" s="84"/>
      <c r="L172" s="51"/>
      <c r="M172" s="51"/>
      <c r="N172" s="52"/>
      <c r="O172" s="51"/>
      <c r="P172" s="51">
        <v>0</v>
      </c>
      <c r="Q172" s="51">
        <v>0</v>
      </c>
      <c r="R172" s="51">
        <v>0</v>
      </c>
      <c r="S172" s="51">
        <v>0</v>
      </c>
      <c r="T172" s="98">
        <f t="shared" ref="T172:T174" si="40">F172+H172</f>
        <v>0</v>
      </c>
      <c r="U172" s="98">
        <f t="shared" ref="U172:U174" si="41">N172+P172+Q172+R172+S172</f>
        <v>0</v>
      </c>
      <c r="V172" s="98">
        <f t="shared" ref="V172:V174" si="42">T172-U172</f>
        <v>0</v>
      </c>
    </row>
    <row r="173" spans="1:23">
      <c r="A173" s="37">
        <v>80</v>
      </c>
      <c r="B173" s="38" t="s">
        <v>168</v>
      </c>
      <c r="C173" s="49" t="s">
        <v>134</v>
      </c>
      <c r="D173" s="41">
        <v>15</v>
      </c>
      <c r="E173" s="120">
        <v>315.04000000000002</v>
      </c>
      <c r="F173" s="51">
        <f>D173*E173</f>
        <v>4725.6000000000004</v>
      </c>
      <c r="G173" s="51">
        <v>400</v>
      </c>
      <c r="H173" s="37"/>
      <c r="I173" s="51">
        <f>VLOOKUP($F$173,Tabisr,1)</f>
        <v>3537.16</v>
      </c>
      <c r="J173" s="62">
        <f>+F173-I173</f>
        <v>1188.4400000000005</v>
      </c>
      <c r="K173" s="84">
        <f>VLOOKUP($F$173,Tabisr,4)</f>
        <v>0.10879999999999999</v>
      </c>
      <c r="L173" s="51">
        <f>+J173*K173</f>
        <v>129.30227200000004</v>
      </c>
      <c r="M173" s="51">
        <f>VLOOKUP($F$173,Tabisr,3)</f>
        <v>207.75</v>
      </c>
      <c r="N173" s="85">
        <f>+M173+L173</f>
        <v>337.05227200000002</v>
      </c>
      <c r="O173" s="69">
        <f>VLOOKUP($F$173,Tabsub,3)</f>
        <v>0</v>
      </c>
      <c r="P173" s="51">
        <v>0</v>
      </c>
      <c r="Q173" s="51">
        <v>0</v>
      </c>
      <c r="R173" s="51">
        <v>0</v>
      </c>
      <c r="S173" s="51">
        <v>0</v>
      </c>
      <c r="T173" s="98">
        <f t="shared" si="40"/>
        <v>4725.6000000000004</v>
      </c>
      <c r="U173" s="98">
        <f t="shared" si="41"/>
        <v>337.05227200000002</v>
      </c>
      <c r="V173" s="98">
        <f t="shared" si="42"/>
        <v>4388.5477280000005</v>
      </c>
    </row>
    <row r="174" spans="1:23">
      <c r="A174" s="63"/>
      <c r="B174" s="38" t="s">
        <v>40</v>
      </c>
      <c r="C174" s="49" t="s">
        <v>134</v>
      </c>
      <c r="D174" s="41"/>
      <c r="E174" s="120">
        <v>303.09399999999999</v>
      </c>
      <c r="F174" s="51">
        <f>D174*E174</f>
        <v>0</v>
      </c>
      <c r="G174" s="51"/>
      <c r="H174" s="37"/>
      <c r="I174" s="51"/>
      <c r="J174" s="62"/>
      <c r="K174" s="84"/>
      <c r="L174" s="51"/>
      <c r="M174" s="51"/>
      <c r="N174" s="85"/>
      <c r="O174" s="69"/>
      <c r="P174" s="51">
        <v>0</v>
      </c>
      <c r="Q174" s="51">
        <v>0</v>
      </c>
      <c r="R174" s="51">
        <v>0</v>
      </c>
      <c r="S174" s="51">
        <v>0</v>
      </c>
      <c r="T174" s="98">
        <f t="shared" si="40"/>
        <v>0</v>
      </c>
      <c r="U174" s="98">
        <f t="shared" si="41"/>
        <v>0</v>
      </c>
      <c r="V174" s="98">
        <f t="shared" si="42"/>
        <v>0</v>
      </c>
    </row>
    <row r="175" spans="1:23">
      <c r="A175" s="53"/>
      <c r="B175" s="54"/>
      <c r="C175" s="55"/>
      <c r="D175" s="53"/>
      <c r="E175" s="53"/>
      <c r="F175" s="59">
        <f>+SUM(F171:F174)</f>
        <v>11881.4175</v>
      </c>
      <c r="G175" s="59">
        <f>+SUM(G171:G174)</f>
        <v>800</v>
      </c>
      <c r="H175" s="59">
        <f>+SUM(H171:H174)</f>
        <v>0</v>
      </c>
      <c r="I175" s="59"/>
      <c r="J175" s="59"/>
      <c r="K175" s="59"/>
      <c r="L175" s="59"/>
      <c r="M175" s="59"/>
      <c r="N175" s="86">
        <f t="shared" ref="N175:V175" si="43">+SUM(N171:N174)</f>
        <v>986.59747200000004</v>
      </c>
      <c r="O175" s="59">
        <f t="shared" si="43"/>
        <v>0</v>
      </c>
      <c r="P175" s="59">
        <f t="shared" si="43"/>
        <v>0</v>
      </c>
      <c r="Q175" s="59">
        <f t="shared" si="43"/>
        <v>0</v>
      </c>
      <c r="R175" s="59">
        <f t="shared" si="43"/>
        <v>0</v>
      </c>
      <c r="S175" s="59">
        <f t="shared" si="43"/>
        <v>0</v>
      </c>
      <c r="T175" s="59">
        <f t="shared" si="43"/>
        <v>11881.4175</v>
      </c>
      <c r="U175" s="59">
        <f t="shared" si="43"/>
        <v>986.59747200000004</v>
      </c>
      <c r="V175" s="59">
        <f t="shared" si="43"/>
        <v>10894.820028000002</v>
      </c>
    </row>
    <row r="176" spans="1:23">
      <c r="A176" s="53"/>
      <c r="B176" s="54"/>
      <c r="C176" s="55"/>
      <c r="D176" s="53"/>
      <c r="E176" s="53"/>
      <c r="F176" s="59"/>
      <c r="G176" s="59"/>
      <c r="H176" s="59"/>
      <c r="I176" s="59"/>
      <c r="J176" s="59"/>
      <c r="K176" s="59"/>
      <c r="L176" s="59"/>
      <c r="M176" s="59"/>
      <c r="N176" s="86"/>
      <c r="O176" s="59"/>
      <c r="P176" s="59"/>
      <c r="Q176" s="59"/>
      <c r="R176" s="59"/>
      <c r="S176" s="59"/>
      <c r="T176" s="59"/>
      <c r="U176" s="59"/>
    </row>
    <row r="177" spans="1:24">
      <c r="A177" s="53"/>
      <c r="B177" s="54"/>
      <c r="C177" s="55"/>
      <c r="D177" s="53"/>
      <c r="E177" s="53"/>
      <c r="F177" s="59"/>
      <c r="G177" s="59"/>
      <c r="H177" s="59"/>
      <c r="I177" s="59"/>
      <c r="J177" s="59"/>
      <c r="K177" s="59"/>
      <c r="L177" s="59"/>
      <c r="M177" s="59"/>
      <c r="N177" s="86"/>
      <c r="O177" s="59"/>
      <c r="P177" s="59"/>
      <c r="Q177" s="59"/>
      <c r="R177" s="59"/>
      <c r="S177" s="59"/>
      <c r="T177" s="59"/>
      <c r="U177" s="59"/>
    </row>
    <row r="178" spans="1:24">
      <c r="A178" s="233" t="s">
        <v>169</v>
      </c>
      <c r="B178" s="233"/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3"/>
      <c r="N178" s="233"/>
      <c r="O178" s="233"/>
      <c r="P178" s="233"/>
      <c r="Q178" s="233"/>
      <c r="R178" s="233"/>
      <c r="S178" s="233"/>
      <c r="T178" s="233"/>
      <c r="U178" s="233"/>
      <c r="V178" s="233"/>
    </row>
    <row r="179" spans="1:24" ht="24.75" customHeight="1">
      <c r="A179" s="34" t="s">
        <v>4</v>
      </c>
      <c r="B179" s="60" t="s">
        <v>5</v>
      </c>
      <c r="C179" s="36" t="s">
        <v>6</v>
      </c>
      <c r="D179" s="36" t="s">
        <v>7</v>
      </c>
      <c r="E179" s="36" t="s">
        <v>8</v>
      </c>
      <c r="F179" s="36" t="s">
        <v>9</v>
      </c>
      <c r="G179" s="36" t="s">
        <v>10</v>
      </c>
      <c r="H179" s="36" t="s">
        <v>11</v>
      </c>
      <c r="I179" s="76" t="s">
        <v>12</v>
      </c>
      <c r="J179" s="76" t="s">
        <v>13</v>
      </c>
      <c r="K179" s="76" t="s">
        <v>14</v>
      </c>
      <c r="L179" s="76" t="s">
        <v>15</v>
      </c>
      <c r="M179" s="36" t="s">
        <v>16</v>
      </c>
      <c r="N179" s="36" t="s">
        <v>17</v>
      </c>
      <c r="O179" s="36" t="s">
        <v>18</v>
      </c>
      <c r="P179" s="36" t="s">
        <v>19</v>
      </c>
      <c r="Q179" s="36" t="s">
        <v>20</v>
      </c>
      <c r="R179" s="36" t="s">
        <v>21</v>
      </c>
      <c r="S179" s="36" t="s">
        <v>22</v>
      </c>
      <c r="T179" s="206" t="s">
        <v>423</v>
      </c>
      <c r="U179" s="206" t="s">
        <v>424</v>
      </c>
      <c r="V179" s="207" t="s">
        <v>425</v>
      </c>
    </row>
    <row r="180" spans="1:24">
      <c r="A180" s="37">
        <v>82</v>
      </c>
      <c r="B180" s="38" t="s">
        <v>170</v>
      </c>
      <c r="C180" s="49" t="s">
        <v>171</v>
      </c>
      <c r="D180" s="41">
        <v>15</v>
      </c>
      <c r="E180" s="51">
        <v>477.05450000000002</v>
      </c>
      <c r="F180" s="51">
        <f>D180*E180</f>
        <v>7155.8175000000001</v>
      </c>
      <c r="G180" s="51">
        <v>400</v>
      </c>
      <c r="H180" s="37"/>
      <c r="I180" s="51">
        <f>VLOOKUP($F$180,Tabisr,1)</f>
        <v>6216.16</v>
      </c>
      <c r="J180" s="62">
        <f>+F180-I180</f>
        <v>939.65750000000025</v>
      </c>
      <c r="K180" s="84">
        <f>VLOOKUP($F$180,Tabisr,4)</f>
        <v>0.16</v>
      </c>
      <c r="L180" s="51">
        <f>+J180*K180</f>
        <v>150.34520000000003</v>
      </c>
      <c r="M180" s="51">
        <f>VLOOKUP($F$180,Tabisr,3)</f>
        <v>499.2</v>
      </c>
      <c r="N180" s="52">
        <f>+M180+L180</f>
        <v>649.54520000000002</v>
      </c>
      <c r="O180" s="51">
        <f>VLOOKUP($F$180,Tabsub,3)</f>
        <v>0</v>
      </c>
      <c r="P180" s="51">
        <v>0</v>
      </c>
      <c r="Q180" s="51">
        <v>0</v>
      </c>
      <c r="R180" s="51">
        <v>0</v>
      </c>
      <c r="S180" s="51">
        <v>0</v>
      </c>
      <c r="T180" s="98">
        <f t="shared" ref="T180" si="44">F180+H180</f>
        <v>7155.8175000000001</v>
      </c>
      <c r="U180" s="98">
        <f t="shared" ref="U180" si="45">N180+P180+Q180+R180+S180</f>
        <v>649.54520000000002</v>
      </c>
      <c r="V180" s="98">
        <f t="shared" ref="V180" si="46">T180-U180</f>
        <v>6506.2723000000005</v>
      </c>
    </row>
    <row r="181" spans="1:24">
      <c r="A181" s="37">
        <v>83</v>
      </c>
      <c r="B181" s="38" t="s">
        <v>172</v>
      </c>
      <c r="C181" s="49" t="s">
        <v>35</v>
      </c>
      <c r="D181" s="41">
        <v>15</v>
      </c>
      <c r="E181" s="51">
        <v>315.04000000000002</v>
      </c>
      <c r="F181" s="51">
        <f>D181*E181</f>
        <v>4725.6000000000004</v>
      </c>
      <c r="G181" s="51">
        <v>400</v>
      </c>
      <c r="H181" s="62"/>
      <c r="I181" s="51">
        <f>VLOOKUP($F$181,Tabisr,1)</f>
        <v>3537.16</v>
      </c>
      <c r="J181" s="62">
        <f>+F181-I181</f>
        <v>1188.4400000000005</v>
      </c>
      <c r="K181" s="84">
        <f>VLOOKUP($F$181,Tabisr,4)</f>
        <v>0.10879999999999999</v>
      </c>
      <c r="L181" s="51">
        <f>+J181*K181</f>
        <v>129.30227200000004</v>
      </c>
      <c r="M181" s="51">
        <f>VLOOKUP($F$181,Tabisr,3)</f>
        <v>207.75</v>
      </c>
      <c r="N181" s="52">
        <f>+M181+L181</f>
        <v>337.05227200000002</v>
      </c>
      <c r="O181" s="51">
        <f>VLOOKUP($F$181,Tabsub,3)</f>
        <v>0</v>
      </c>
      <c r="P181" s="51">
        <v>0</v>
      </c>
      <c r="Q181" s="51">
        <v>0</v>
      </c>
      <c r="R181" s="51">
        <v>0</v>
      </c>
      <c r="S181" s="51">
        <v>0</v>
      </c>
      <c r="T181" s="98">
        <f t="shared" ref="T181:T182" si="47">F181+H181</f>
        <v>4725.6000000000004</v>
      </c>
      <c r="U181" s="98">
        <f t="shared" ref="U181:U182" si="48">N181+P181+Q181+R181+S181</f>
        <v>337.05227200000002</v>
      </c>
      <c r="V181" s="98">
        <f t="shared" ref="V181:V182" si="49">T181-U181</f>
        <v>4388.5477280000005</v>
      </c>
    </row>
    <row r="182" spans="1:24" s="22" customFormat="1">
      <c r="A182" s="37"/>
      <c r="B182" s="103" t="s">
        <v>34</v>
      </c>
      <c r="C182" s="100" t="s">
        <v>35</v>
      </c>
      <c r="D182" s="101"/>
      <c r="E182" s="51"/>
      <c r="F182" s="51"/>
      <c r="G182" s="51"/>
      <c r="H182" s="62"/>
      <c r="I182" s="51"/>
      <c r="J182" s="62"/>
      <c r="K182" s="84"/>
      <c r="L182" s="51"/>
      <c r="M182" s="51"/>
      <c r="N182" s="52"/>
      <c r="O182" s="51"/>
      <c r="P182" s="37"/>
      <c r="Q182" s="123"/>
      <c r="R182" s="37"/>
      <c r="S182" s="77"/>
      <c r="T182" s="98">
        <f t="shared" si="47"/>
        <v>0</v>
      </c>
      <c r="U182" s="98">
        <f t="shared" si="48"/>
        <v>0</v>
      </c>
      <c r="V182" s="98">
        <f t="shared" si="49"/>
        <v>0</v>
      </c>
      <c r="X182" s="30"/>
    </row>
    <row r="183" spans="1:24">
      <c r="A183" s="53"/>
      <c r="B183" s="54"/>
      <c r="C183" s="55"/>
      <c r="D183" s="53"/>
      <c r="E183" s="53"/>
      <c r="F183" s="59">
        <f>+SUM(F180:F182)</f>
        <v>11881.4175</v>
      </c>
      <c r="G183" s="59">
        <f>+SUM(G180:G182)</f>
        <v>800</v>
      </c>
      <c r="H183" s="59">
        <f>+SUM(H180:H182)</f>
        <v>0</v>
      </c>
      <c r="I183" s="59"/>
      <c r="J183" s="59"/>
      <c r="K183" s="59"/>
      <c r="L183" s="59"/>
      <c r="M183" s="59"/>
      <c r="N183" s="86">
        <f t="shared" ref="N183:V183" si="50">+SUM(N180:N182)</f>
        <v>986.59747200000004</v>
      </c>
      <c r="O183" s="59">
        <f t="shared" si="50"/>
        <v>0</v>
      </c>
      <c r="P183" s="59">
        <f t="shared" si="50"/>
        <v>0</v>
      </c>
      <c r="Q183" s="59">
        <f t="shared" si="50"/>
        <v>0</v>
      </c>
      <c r="R183" s="59">
        <f t="shared" si="50"/>
        <v>0</v>
      </c>
      <c r="S183" s="59">
        <f t="shared" si="50"/>
        <v>0</v>
      </c>
      <c r="T183" s="59">
        <f t="shared" si="50"/>
        <v>11881.4175</v>
      </c>
      <c r="U183" s="59">
        <f t="shared" si="50"/>
        <v>986.59747200000004</v>
      </c>
      <c r="V183" s="59">
        <f t="shared" si="50"/>
        <v>10894.820028000002</v>
      </c>
    </row>
    <row r="184" spans="1:24">
      <c r="A184" s="53"/>
      <c r="B184" s="54"/>
      <c r="C184" s="121"/>
      <c r="D184" s="53"/>
      <c r="E184" s="53"/>
      <c r="F184" s="59"/>
      <c r="G184" s="59"/>
      <c r="H184" s="59"/>
      <c r="I184" s="59"/>
      <c r="J184" s="59"/>
      <c r="K184" s="59"/>
      <c r="L184" s="59"/>
      <c r="M184" s="59"/>
      <c r="N184" s="86"/>
      <c r="O184" s="59"/>
      <c r="P184" s="59"/>
      <c r="Q184" s="59"/>
      <c r="R184" s="59"/>
      <c r="S184" s="59"/>
      <c r="T184" s="59"/>
      <c r="U184" s="59"/>
    </row>
    <row r="185" spans="1:24">
      <c r="A185" s="53"/>
      <c r="B185" s="54"/>
      <c r="C185" s="55"/>
      <c r="D185" s="53"/>
      <c r="E185" s="53"/>
      <c r="F185" s="59"/>
      <c r="G185" s="59"/>
      <c r="H185" s="59"/>
      <c r="I185" s="59"/>
      <c r="J185" s="59"/>
      <c r="K185" s="59"/>
      <c r="L185" s="59"/>
      <c r="M185" s="59"/>
      <c r="N185" s="86"/>
      <c r="O185" s="59"/>
      <c r="P185" s="59"/>
      <c r="Q185" s="59"/>
      <c r="R185" s="59"/>
      <c r="S185" s="59"/>
      <c r="T185" s="59"/>
      <c r="U185" s="59"/>
    </row>
    <row r="186" spans="1:24">
      <c r="A186" s="53"/>
      <c r="B186" s="54"/>
      <c r="C186" s="55"/>
      <c r="D186" s="53"/>
      <c r="E186" s="53"/>
      <c r="F186" s="59"/>
      <c r="G186" s="59"/>
      <c r="H186" s="59"/>
      <c r="I186" s="59"/>
      <c r="J186" s="59"/>
      <c r="K186" s="59"/>
      <c r="L186" s="59"/>
      <c r="M186" s="59"/>
      <c r="N186" s="86"/>
      <c r="O186" s="59"/>
      <c r="P186" s="59"/>
      <c r="Q186" s="59"/>
      <c r="R186" s="59"/>
      <c r="S186" s="59"/>
      <c r="T186" s="59"/>
      <c r="U186" s="59"/>
    </row>
    <row r="187" spans="1:24">
      <c r="A187" s="233" t="s">
        <v>173</v>
      </c>
      <c r="B187" s="233"/>
      <c r="C187" s="233"/>
      <c r="D187" s="233"/>
      <c r="E187" s="233"/>
      <c r="F187" s="233"/>
      <c r="G187" s="233"/>
      <c r="H187" s="233"/>
      <c r="I187" s="233"/>
      <c r="J187" s="233"/>
      <c r="K187" s="233"/>
      <c r="L187" s="233"/>
      <c r="M187" s="233"/>
      <c r="N187" s="233"/>
      <c r="O187" s="233"/>
      <c r="P187" s="233"/>
      <c r="Q187" s="233"/>
      <c r="R187" s="233"/>
      <c r="S187" s="233"/>
      <c r="T187" s="233"/>
      <c r="U187" s="233"/>
      <c r="V187" s="233"/>
    </row>
    <row r="188" spans="1:24" ht="24.75" customHeight="1">
      <c r="A188" s="34" t="s">
        <v>4</v>
      </c>
      <c r="B188" s="60" t="s">
        <v>5</v>
      </c>
      <c r="C188" s="36" t="s">
        <v>6</v>
      </c>
      <c r="D188" s="36" t="s">
        <v>7</v>
      </c>
      <c r="E188" s="36" t="s">
        <v>8</v>
      </c>
      <c r="F188" s="36" t="s">
        <v>9</v>
      </c>
      <c r="G188" s="36" t="s">
        <v>10</v>
      </c>
      <c r="H188" s="36" t="s">
        <v>11</v>
      </c>
      <c r="I188" s="76" t="s">
        <v>12</v>
      </c>
      <c r="J188" s="76" t="s">
        <v>13</v>
      </c>
      <c r="K188" s="76" t="s">
        <v>14</v>
      </c>
      <c r="L188" s="76" t="s">
        <v>15</v>
      </c>
      <c r="M188" s="36" t="s">
        <v>16</v>
      </c>
      <c r="N188" s="36" t="s">
        <v>17</v>
      </c>
      <c r="O188" s="36" t="s">
        <v>18</v>
      </c>
      <c r="P188" s="36" t="s">
        <v>19</v>
      </c>
      <c r="Q188" s="36" t="s">
        <v>20</v>
      </c>
      <c r="R188" s="36" t="s">
        <v>21</v>
      </c>
      <c r="S188" s="36" t="s">
        <v>22</v>
      </c>
      <c r="T188" s="206" t="s">
        <v>423</v>
      </c>
      <c r="U188" s="206" t="s">
        <v>424</v>
      </c>
      <c r="V188" s="207" t="s">
        <v>425</v>
      </c>
    </row>
    <row r="189" spans="1:24" ht="26.25" customHeight="1">
      <c r="A189" s="37">
        <v>328</v>
      </c>
      <c r="B189" s="38" t="s">
        <v>174</v>
      </c>
      <c r="C189" s="49" t="s">
        <v>175</v>
      </c>
      <c r="D189" s="41">
        <v>15</v>
      </c>
      <c r="E189" s="51">
        <v>760.52949999999998</v>
      </c>
      <c r="F189" s="51">
        <f t="shared" ref="F189:F197" si="51">D189*E189</f>
        <v>11407.942499999999</v>
      </c>
      <c r="G189" s="51"/>
      <c r="H189" s="51"/>
      <c r="I189" s="51">
        <f>VLOOKUP($F$189,Tabisr,1)</f>
        <v>8651.41</v>
      </c>
      <c r="J189" s="62">
        <f t="shared" ref="J189:J197" si="52">+F189-I189</f>
        <v>2756.5324999999993</v>
      </c>
      <c r="K189" s="84">
        <f>VLOOKUP($F$189,Tabisr,4)</f>
        <v>0.21360000000000001</v>
      </c>
      <c r="L189" s="51">
        <f t="shared" ref="L189:L197" si="53">+J189*K189</f>
        <v>588.79534199999989</v>
      </c>
      <c r="M189" s="51">
        <f>VLOOKUP($F$189,Tabisr,3)</f>
        <v>916.2</v>
      </c>
      <c r="N189" s="52">
        <v>1504.9953419999999</v>
      </c>
      <c r="O189" s="51">
        <v>0</v>
      </c>
      <c r="P189" s="51">
        <v>0</v>
      </c>
      <c r="Q189" s="51">
        <v>0</v>
      </c>
      <c r="R189" s="51">
        <v>0</v>
      </c>
      <c r="S189" s="51">
        <v>0</v>
      </c>
      <c r="T189" s="98">
        <v>11407.942499999999</v>
      </c>
      <c r="U189" s="98">
        <v>1504.9953419999999</v>
      </c>
      <c r="V189" s="98">
        <v>9902.947157999999</v>
      </c>
      <c r="X189" s="216"/>
    </row>
    <row r="190" spans="1:24">
      <c r="A190" s="63">
        <v>351</v>
      </c>
      <c r="B190" s="38" t="s">
        <v>176</v>
      </c>
      <c r="C190" s="49" t="s">
        <v>35</v>
      </c>
      <c r="D190" s="41">
        <v>15</v>
      </c>
      <c r="E190" s="51">
        <v>315.04000000000002</v>
      </c>
      <c r="F190" s="51">
        <f t="shared" si="51"/>
        <v>4725.6000000000004</v>
      </c>
      <c r="G190" s="51">
        <v>400</v>
      </c>
      <c r="H190" s="51"/>
      <c r="I190" s="51">
        <f>VLOOKUP($F$190,Tabisr,1)</f>
        <v>3537.16</v>
      </c>
      <c r="J190" s="62">
        <f t="shared" si="52"/>
        <v>1188.4400000000005</v>
      </c>
      <c r="K190" s="84">
        <f>VLOOKUP($F$190,Tabisr,4)</f>
        <v>0.10879999999999999</v>
      </c>
      <c r="L190" s="51">
        <f t="shared" si="53"/>
        <v>129.30227200000004</v>
      </c>
      <c r="M190" s="51">
        <f>VLOOKUP($F$190,Tabisr,3)</f>
        <v>207.75</v>
      </c>
      <c r="N190" s="52">
        <v>337.05227200000002</v>
      </c>
      <c r="O190" s="51"/>
      <c r="P190" s="51">
        <v>0</v>
      </c>
      <c r="Q190" s="51">
        <v>0</v>
      </c>
      <c r="R190" s="51">
        <v>0</v>
      </c>
      <c r="S190" s="51">
        <v>0</v>
      </c>
      <c r="T190" s="98">
        <v>4725.6000000000004</v>
      </c>
      <c r="U190" s="98">
        <v>337.05227200000002</v>
      </c>
      <c r="V190" s="98">
        <v>4388.5477280000005</v>
      </c>
      <c r="X190" s="216"/>
    </row>
    <row r="191" spans="1:24" ht="28.5" customHeight="1">
      <c r="A191" s="37">
        <v>45</v>
      </c>
      <c r="B191" s="38" t="s">
        <v>177</v>
      </c>
      <c r="C191" s="49" t="s">
        <v>178</v>
      </c>
      <c r="D191" s="41">
        <v>15</v>
      </c>
      <c r="E191" s="51">
        <v>359.09899999999999</v>
      </c>
      <c r="F191" s="51">
        <f t="shared" si="51"/>
        <v>5386.4849999999997</v>
      </c>
      <c r="G191" s="51">
        <v>400</v>
      </c>
      <c r="H191" s="51"/>
      <c r="I191" s="51">
        <f>VLOOKUP($F$191,Tabisr,1)</f>
        <v>3537.16</v>
      </c>
      <c r="J191" s="62">
        <f t="shared" si="52"/>
        <v>1849.3249999999998</v>
      </c>
      <c r="K191" s="84">
        <f>VLOOKUP($F$191,Tabisr,4)</f>
        <v>0.10879999999999999</v>
      </c>
      <c r="L191" s="51">
        <f t="shared" si="53"/>
        <v>201.20655999999997</v>
      </c>
      <c r="M191" s="51">
        <f>VLOOKUP($F$191,Tabisr,3)</f>
        <v>207.75</v>
      </c>
      <c r="N191" s="52">
        <v>408.95655999999997</v>
      </c>
      <c r="O191" s="51">
        <v>0</v>
      </c>
      <c r="P191" s="51">
        <v>0</v>
      </c>
      <c r="Q191" s="51">
        <v>0</v>
      </c>
      <c r="R191" s="51">
        <v>0</v>
      </c>
      <c r="S191" s="51">
        <v>0</v>
      </c>
      <c r="T191" s="98">
        <v>5386.4849999999997</v>
      </c>
      <c r="U191" s="98">
        <v>408.95655999999997</v>
      </c>
      <c r="V191" s="98">
        <v>4977.52844</v>
      </c>
      <c r="X191" s="216"/>
    </row>
    <row r="192" spans="1:24">
      <c r="A192" s="37">
        <v>88</v>
      </c>
      <c r="B192" s="38" t="s">
        <v>179</v>
      </c>
      <c r="C192" s="49" t="s">
        <v>180</v>
      </c>
      <c r="D192" s="41">
        <v>15</v>
      </c>
      <c r="E192" s="51">
        <v>315.04000000000002</v>
      </c>
      <c r="F192" s="51">
        <f t="shared" si="51"/>
        <v>4725.6000000000004</v>
      </c>
      <c r="G192" s="51">
        <v>400</v>
      </c>
      <c r="H192" s="51"/>
      <c r="I192" s="51">
        <f>VLOOKUP($F$192,Tabisr,1)</f>
        <v>3537.16</v>
      </c>
      <c r="J192" s="62">
        <f t="shared" si="52"/>
        <v>1188.4400000000005</v>
      </c>
      <c r="K192" s="84">
        <f>VLOOKUP($F$192,Tabisr,4)</f>
        <v>0.10879999999999999</v>
      </c>
      <c r="L192" s="51">
        <f t="shared" si="53"/>
        <v>129.30227200000004</v>
      </c>
      <c r="M192" s="51">
        <f>VLOOKUP($F$192,Tabisr,3)</f>
        <v>207.75</v>
      </c>
      <c r="N192" s="52">
        <v>337.05227200000002</v>
      </c>
      <c r="O192" s="51">
        <v>0</v>
      </c>
      <c r="P192" s="51">
        <v>0</v>
      </c>
      <c r="Q192" s="51">
        <v>0</v>
      </c>
      <c r="R192" s="51">
        <v>0</v>
      </c>
      <c r="S192" s="51">
        <v>0</v>
      </c>
      <c r="T192" s="98">
        <v>4725.6000000000004</v>
      </c>
      <c r="U192" s="98">
        <v>337.05227200000002</v>
      </c>
      <c r="V192" s="98">
        <v>4388.5477280000005</v>
      </c>
      <c r="X192" s="216"/>
    </row>
    <row r="193" spans="1:24">
      <c r="A193" s="37">
        <v>89</v>
      </c>
      <c r="B193" s="38" t="s">
        <v>181</v>
      </c>
      <c r="C193" s="49" t="s">
        <v>182</v>
      </c>
      <c r="D193" s="41">
        <v>15</v>
      </c>
      <c r="E193" s="51">
        <v>303.09399999999999</v>
      </c>
      <c r="F193" s="51">
        <f t="shared" si="51"/>
        <v>4546.41</v>
      </c>
      <c r="G193" s="51">
        <v>400</v>
      </c>
      <c r="H193" s="51"/>
      <c r="I193" s="51">
        <f>VLOOKUP($F$193,Tabisr,1)</f>
        <v>3537.16</v>
      </c>
      <c r="J193" s="62">
        <f t="shared" si="52"/>
        <v>1009.25</v>
      </c>
      <c r="K193" s="84">
        <f>VLOOKUP($F$193,Tabisr,4)</f>
        <v>0.10879999999999999</v>
      </c>
      <c r="L193" s="51">
        <f t="shared" si="53"/>
        <v>109.8064</v>
      </c>
      <c r="M193" s="51">
        <f>VLOOKUP($F$193,Tabisr,3)</f>
        <v>207.75</v>
      </c>
      <c r="N193" s="52">
        <v>317.5564</v>
      </c>
      <c r="O193" s="51">
        <v>0</v>
      </c>
      <c r="P193" s="51">
        <v>0</v>
      </c>
      <c r="Q193" s="51">
        <v>0</v>
      </c>
      <c r="R193" s="51">
        <v>0</v>
      </c>
      <c r="S193" s="51">
        <v>0</v>
      </c>
      <c r="T193" s="98">
        <v>4546.41</v>
      </c>
      <c r="U193" s="98">
        <v>317.5564</v>
      </c>
      <c r="V193" s="98">
        <v>4228.8535999999995</v>
      </c>
      <c r="X193" s="216"/>
    </row>
    <row r="194" spans="1:24" ht="22.5">
      <c r="A194" s="37">
        <v>87</v>
      </c>
      <c r="B194" s="49" t="s">
        <v>183</v>
      </c>
      <c r="C194" s="49" t="s">
        <v>184</v>
      </c>
      <c r="D194" s="41">
        <v>15</v>
      </c>
      <c r="E194" s="51">
        <v>359.1</v>
      </c>
      <c r="F194" s="51">
        <f t="shared" si="51"/>
        <v>5386.5</v>
      </c>
      <c r="G194" s="51">
        <v>400</v>
      </c>
      <c r="H194" s="51"/>
      <c r="I194" s="51">
        <f>VLOOKUP($F$194,Tabisr,1)</f>
        <v>3537.16</v>
      </c>
      <c r="J194" s="62">
        <f t="shared" si="52"/>
        <v>1849.3400000000001</v>
      </c>
      <c r="K194" s="84">
        <f>VLOOKUP($F$194,Tabisr,4)</f>
        <v>0.10879999999999999</v>
      </c>
      <c r="L194" s="51">
        <f t="shared" si="53"/>
        <v>201.208192</v>
      </c>
      <c r="M194" s="51">
        <f>VLOOKUP($F$194,Tabisr,3)</f>
        <v>207.75</v>
      </c>
      <c r="N194" s="52">
        <v>408.958192</v>
      </c>
      <c r="O194" s="51">
        <v>0</v>
      </c>
      <c r="P194" s="51">
        <v>0</v>
      </c>
      <c r="Q194" s="51">
        <v>0</v>
      </c>
      <c r="R194" s="51">
        <v>0</v>
      </c>
      <c r="S194" s="51">
        <v>0</v>
      </c>
      <c r="T194" s="98">
        <v>5386.5</v>
      </c>
      <c r="U194" s="98">
        <v>408.958192</v>
      </c>
      <c r="V194" s="98">
        <v>4977.5418079999999</v>
      </c>
      <c r="X194" s="216"/>
    </row>
    <row r="195" spans="1:24" ht="22.5">
      <c r="A195" s="37">
        <v>90</v>
      </c>
      <c r="B195" s="38" t="s">
        <v>185</v>
      </c>
      <c r="C195" s="49" t="s">
        <v>186</v>
      </c>
      <c r="D195" s="41">
        <v>15</v>
      </c>
      <c r="E195" s="51">
        <v>315.04000000000002</v>
      </c>
      <c r="F195" s="51">
        <f t="shared" si="51"/>
        <v>4725.6000000000004</v>
      </c>
      <c r="G195" s="51">
        <v>400</v>
      </c>
      <c r="H195" s="51"/>
      <c r="I195" s="51">
        <f>VLOOKUP($F$195,Tabisr,1)</f>
        <v>3537.16</v>
      </c>
      <c r="J195" s="62">
        <f t="shared" si="52"/>
        <v>1188.4400000000005</v>
      </c>
      <c r="K195" s="84">
        <f>VLOOKUP($F$195,Tabisr,4)</f>
        <v>0.10879999999999999</v>
      </c>
      <c r="L195" s="51">
        <f t="shared" si="53"/>
        <v>129.30227200000004</v>
      </c>
      <c r="M195" s="51">
        <f>VLOOKUP($F$195,Tabisr,3)</f>
        <v>207.75</v>
      </c>
      <c r="N195" s="52">
        <v>337.05227200000002</v>
      </c>
      <c r="O195" s="51">
        <v>0</v>
      </c>
      <c r="P195" s="51"/>
      <c r="Q195" s="69">
        <v>0</v>
      </c>
      <c r="R195" s="51">
        <v>0</v>
      </c>
      <c r="S195" s="51">
        <v>0</v>
      </c>
      <c r="T195" s="98">
        <v>4725.6000000000004</v>
      </c>
      <c r="U195" s="98">
        <v>1237.0522719999999</v>
      </c>
      <c r="V195" s="98">
        <v>3488.5477280000005</v>
      </c>
      <c r="X195" s="216"/>
    </row>
    <row r="196" spans="1:24">
      <c r="A196" s="37">
        <v>91</v>
      </c>
      <c r="B196" s="38" t="s">
        <v>187</v>
      </c>
      <c r="C196" s="49" t="s">
        <v>188</v>
      </c>
      <c r="D196" s="41">
        <v>15</v>
      </c>
      <c r="E196" s="51">
        <v>359.09899999999999</v>
      </c>
      <c r="F196" s="51">
        <f t="shared" si="51"/>
        <v>5386.4849999999997</v>
      </c>
      <c r="G196" s="51">
        <v>400</v>
      </c>
      <c r="H196" s="51"/>
      <c r="I196" s="51">
        <f>VLOOKUP($F$196,Tabisr,1)</f>
        <v>3537.16</v>
      </c>
      <c r="J196" s="62">
        <f t="shared" si="52"/>
        <v>1849.3249999999998</v>
      </c>
      <c r="K196" s="84">
        <f>VLOOKUP($F$196,Tabisr,4)</f>
        <v>0.10879999999999999</v>
      </c>
      <c r="L196" s="51">
        <f t="shared" si="53"/>
        <v>201.20655999999997</v>
      </c>
      <c r="M196" s="51">
        <f>VLOOKUP($F$196,Tabisr,3)</f>
        <v>207.75</v>
      </c>
      <c r="N196" s="52">
        <v>408.95655999999997</v>
      </c>
      <c r="O196" s="51">
        <v>0</v>
      </c>
      <c r="P196" s="51">
        <v>0</v>
      </c>
      <c r="Q196" s="51">
        <v>0</v>
      </c>
      <c r="R196" s="51">
        <v>0</v>
      </c>
      <c r="S196" s="51">
        <v>0</v>
      </c>
      <c r="T196" s="98">
        <v>5386.4849999999997</v>
      </c>
      <c r="U196" s="98">
        <v>1808.9565600000001</v>
      </c>
      <c r="V196" s="98">
        <v>3577.5284399999996</v>
      </c>
      <c r="X196" s="216"/>
    </row>
    <row r="197" spans="1:24">
      <c r="A197" s="37"/>
      <c r="B197" s="38" t="s">
        <v>34</v>
      </c>
      <c r="C197" s="49" t="s">
        <v>189</v>
      </c>
      <c r="D197" s="41"/>
      <c r="E197" s="51">
        <v>286.26949999999999</v>
      </c>
      <c r="F197" s="51">
        <f t="shared" si="51"/>
        <v>0</v>
      </c>
      <c r="G197" s="51"/>
      <c r="H197" s="51"/>
      <c r="I197" s="51" t="e">
        <f>VLOOKUP($F$197,Tabisr,1)</f>
        <v>#N/A</v>
      </c>
      <c r="J197" s="62" t="e">
        <f t="shared" si="52"/>
        <v>#N/A</v>
      </c>
      <c r="K197" s="84" t="e">
        <f>VLOOKUP($F$197,Tabisr,4)</f>
        <v>#N/A</v>
      </c>
      <c r="L197" s="51" t="e">
        <f t="shared" si="53"/>
        <v>#N/A</v>
      </c>
      <c r="M197" s="51" t="e">
        <f>VLOOKUP($F$197,Tabisr,3)</f>
        <v>#N/A</v>
      </c>
      <c r="N197" s="52"/>
      <c r="O197" s="51">
        <v>0</v>
      </c>
      <c r="P197" s="51">
        <v>0</v>
      </c>
      <c r="Q197" s="51">
        <v>0</v>
      </c>
      <c r="R197" s="51">
        <v>0</v>
      </c>
      <c r="S197" s="51">
        <v>0</v>
      </c>
      <c r="T197" s="98">
        <v>0</v>
      </c>
      <c r="U197" s="98">
        <v>0</v>
      </c>
      <c r="V197" s="98">
        <v>0</v>
      </c>
      <c r="X197" s="216"/>
    </row>
    <row r="198" spans="1:24">
      <c r="A198" s="53"/>
      <c r="B198" s="54"/>
      <c r="C198" s="55"/>
      <c r="D198" s="53"/>
      <c r="E198" s="53"/>
      <c r="F198" s="59">
        <f>+SUM(F189:F197)</f>
        <v>46290.622500000005</v>
      </c>
      <c r="G198" s="59">
        <f>+SUM(G189:G197)</f>
        <v>2800</v>
      </c>
      <c r="H198" s="59">
        <f>+SUM(H189:H197)</f>
        <v>0</v>
      </c>
      <c r="I198" s="59"/>
      <c r="J198" s="59"/>
      <c r="K198" s="59"/>
      <c r="L198" s="59"/>
      <c r="M198" s="59"/>
      <c r="N198" s="86">
        <v>4060.57987</v>
      </c>
      <c r="O198" s="59">
        <v>0</v>
      </c>
      <c r="P198" s="59">
        <v>1400</v>
      </c>
      <c r="Q198" s="59">
        <v>900</v>
      </c>
      <c r="R198" s="59">
        <v>0</v>
      </c>
      <c r="S198" s="59">
        <v>0</v>
      </c>
      <c r="T198" s="59">
        <v>46290.622500000005</v>
      </c>
      <c r="U198" s="59">
        <v>6360.5798699999996</v>
      </c>
      <c r="V198" s="59">
        <v>39930.042630000004</v>
      </c>
      <c r="X198" s="217"/>
    </row>
    <row r="199" spans="1:24">
      <c r="A199" s="223" t="s">
        <v>190</v>
      </c>
      <c r="B199" s="224"/>
      <c r="C199" s="224"/>
      <c r="D199" s="224"/>
      <c r="E199" s="224"/>
      <c r="F199" s="224"/>
      <c r="G199" s="224"/>
      <c r="H199" s="224"/>
      <c r="I199" s="224"/>
      <c r="J199" s="224"/>
      <c r="K199" s="224"/>
      <c r="L199" s="224"/>
      <c r="M199" s="224"/>
      <c r="N199" s="224"/>
      <c r="O199" s="224"/>
      <c r="P199" s="224"/>
      <c r="Q199" s="224"/>
      <c r="R199" s="224"/>
      <c r="S199" s="224"/>
      <c r="T199" s="224"/>
      <c r="U199" s="224"/>
      <c r="V199" s="225"/>
    </row>
    <row r="200" spans="1:24" ht="24.75" customHeight="1">
      <c r="A200" s="34" t="s">
        <v>4</v>
      </c>
      <c r="B200" s="60" t="s">
        <v>5</v>
      </c>
      <c r="C200" s="36" t="s">
        <v>6</v>
      </c>
      <c r="D200" s="36" t="s">
        <v>7</v>
      </c>
      <c r="E200" s="36" t="s">
        <v>8</v>
      </c>
      <c r="F200" s="36" t="s">
        <v>9</v>
      </c>
      <c r="G200" s="36" t="s">
        <v>10</v>
      </c>
      <c r="H200" s="36" t="s">
        <v>11</v>
      </c>
      <c r="I200" s="76" t="s">
        <v>12</v>
      </c>
      <c r="J200" s="76" t="s">
        <v>13</v>
      </c>
      <c r="K200" s="76" t="s">
        <v>14</v>
      </c>
      <c r="L200" s="76" t="s">
        <v>15</v>
      </c>
      <c r="M200" s="36" t="s">
        <v>16</v>
      </c>
      <c r="N200" s="36" t="s">
        <v>17</v>
      </c>
      <c r="O200" s="36" t="s">
        <v>18</v>
      </c>
      <c r="P200" s="36" t="s">
        <v>19</v>
      </c>
      <c r="Q200" s="36" t="s">
        <v>20</v>
      </c>
      <c r="R200" s="36" t="s">
        <v>21</v>
      </c>
      <c r="S200" s="36" t="s">
        <v>22</v>
      </c>
      <c r="T200" s="206" t="s">
        <v>423</v>
      </c>
      <c r="U200" s="206" t="s">
        <v>424</v>
      </c>
      <c r="V200" s="207" t="s">
        <v>425</v>
      </c>
    </row>
    <row r="201" spans="1:24">
      <c r="A201" s="37">
        <v>297</v>
      </c>
      <c r="B201" s="38" t="s">
        <v>191</v>
      </c>
      <c r="C201" s="49" t="s">
        <v>192</v>
      </c>
      <c r="D201" s="41">
        <v>15</v>
      </c>
      <c r="E201" s="51">
        <v>760.52949999999998</v>
      </c>
      <c r="F201" s="51">
        <f>D201*E201</f>
        <v>11407.942499999999</v>
      </c>
      <c r="G201" s="51"/>
      <c r="H201" s="51"/>
      <c r="I201" s="51">
        <f>VLOOKUP($F$201,Tabisr,1)</f>
        <v>8651.41</v>
      </c>
      <c r="J201" s="62">
        <f>+F201-I201</f>
        <v>2756.5324999999993</v>
      </c>
      <c r="K201" s="84">
        <f>VLOOKUP($F$201,Tabisr,4)</f>
        <v>0.21360000000000001</v>
      </c>
      <c r="L201" s="51">
        <f>+J201*K201</f>
        <v>588.79534199999989</v>
      </c>
      <c r="M201" s="51">
        <f>VLOOKUP($F$201,Tabisr,3)</f>
        <v>916.2</v>
      </c>
      <c r="N201" s="52">
        <f>L201+M201</f>
        <v>1504.9953419999999</v>
      </c>
      <c r="O201" s="51">
        <f>VLOOKUP($F$191,Tabsub,3)</f>
        <v>0</v>
      </c>
      <c r="P201" s="51">
        <v>0</v>
      </c>
      <c r="Q201" s="51">
        <v>0</v>
      </c>
      <c r="R201" s="51">
        <v>0</v>
      </c>
      <c r="S201" s="51">
        <v>0</v>
      </c>
      <c r="T201" s="98">
        <f t="shared" ref="T201" si="54">F201+H201</f>
        <v>11407.942499999999</v>
      </c>
      <c r="U201" s="98">
        <f t="shared" ref="U201" si="55">N201+P201+Q201+R201+S201</f>
        <v>1504.9953419999999</v>
      </c>
      <c r="V201" s="98">
        <f t="shared" ref="V201" si="56">T201-U201</f>
        <v>9902.947157999999</v>
      </c>
    </row>
    <row r="202" spans="1:24">
      <c r="A202" s="53"/>
      <c r="B202" s="54"/>
      <c r="C202" s="55"/>
      <c r="D202" s="53"/>
      <c r="E202" s="53"/>
      <c r="F202" s="59">
        <f>SUM(F201)</f>
        <v>11407.942499999999</v>
      </c>
      <c r="G202" s="59">
        <f>SUM(G201)</f>
        <v>0</v>
      </c>
      <c r="H202" s="59"/>
      <c r="I202" s="59"/>
      <c r="J202" s="59"/>
      <c r="K202" s="59"/>
      <c r="L202" s="59"/>
      <c r="M202" s="59"/>
      <c r="N202" s="86">
        <f>SUM(N201)</f>
        <v>1504.9953419999999</v>
      </c>
      <c r="O202" s="59">
        <v>0</v>
      </c>
      <c r="P202" s="59">
        <v>0</v>
      </c>
      <c r="Q202" s="59">
        <v>0</v>
      </c>
      <c r="R202" s="59">
        <v>0</v>
      </c>
      <c r="S202" s="59">
        <v>0</v>
      </c>
      <c r="T202" s="59">
        <f>SUM(T201)</f>
        <v>11407.942499999999</v>
      </c>
      <c r="U202" s="59">
        <f>SUM(U201)</f>
        <v>1504.9953419999999</v>
      </c>
      <c r="V202" s="59">
        <f>SUM(V201)</f>
        <v>9902.947157999999</v>
      </c>
    </row>
    <row r="203" spans="1:24">
      <c r="A203" s="53"/>
      <c r="B203" s="54"/>
      <c r="C203" s="55"/>
      <c r="D203" s="53"/>
      <c r="E203" s="53"/>
      <c r="F203" s="59"/>
      <c r="G203" s="59"/>
      <c r="H203" s="59"/>
      <c r="I203" s="59"/>
      <c r="J203" s="59"/>
      <c r="K203" s="59"/>
      <c r="L203" s="59"/>
      <c r="M203" s="59"/>
      <c r="N203" s="86"/>
      <c r="O203" s="59"/>
      <c r="P203" s="59"/>
      <c r="Q203" s="59"/>
      <c r="R203" s="59"/>
      <c r="S203" s="59"/>
      <c r="T203" s="59"/>
      <c r="U203" s="59"/>
    </row>
    <row r="204" spans="1:24">
      <c r="A204" s="223" t="s">
        <v>193</v>
      </c>
      <c r="B204" s="224"/>
      <c r="C204" s="224"/>
      <c r="D204" s="224"/>
      <c r="E204" s="224"/>
      <c r="F204" s="224"/>
      <c r="G204" s="224"/>
      <c r="H204" s="224"/>
      <c r="I204" s="224"/>
      <c r="J204" s="224"/>
      <c r="K204" s="224"/>
      <c r="L204" s="224"/>
      <c r="M204" s="224"/>
      <c r="N204" s="224"/>
      <c r="O204" s="224"/>
      <c r="P204" s="224"/>
      <c r="Q204" s="224"/>
      <c r="R204" s="224"/>
      <c r="S204" s="224"/>
      <c r="T204" s="224"/>
      <c r="U204" s="224"/>
      <c r="V204" s="225"/>
    </row>
    <row r="205" spans="1:24" ht="27" customHeight="1">
      <c r="A205" s="34" t="s">
        <v>4</v>
      </c>
      <c r="B205" s="60" t="s">
        <v>5</v>
      </c>
      <c r="C205" s="36" t="s">
        <v>6</v>
      </c>
      <c r="D205" s="36" t="s">
        <v>7</v>
      </c>
      <c r="E205" s="36" t="s">
        <v>8</v>
      </c>
      <c r="F205" s="36" t="s">
        <v>9</v>
      </c>
      <c r="G205" s="36" t="s">
        <v>10</v>
      </c>
      <c r="H205" s="36" t="s">
        <v>11</v>
      </c>
      <c r="I205" s="76" t="s">
        <v>12</v>
      </c>
      <c r="J205" s="76" t="s">
        <v>13</v>
      </c>
      <c r="K205" s="76" t="s">
        <v>14</v>
      </c>
      <c r="L205" s="76" t="s">
        <v>15</v>
      </c>
      <c r="M205" s="36" t="s">
        <v>16</v>
      </c>
      <c r="N205" s="36" t="s">
        <v>17</v>
      </c>
      <c r="O205" s="36" t="s">
        <v>18</v>
      </c>
      <c r="P205" s="36" t="s">
        <v>19</v>
      </c>
      <c r="Q205" s="36" t="s">
        <v>20</v>
      </c>
      <c r="R205" s="36" t="s">
        <v>21</v>
      </c>
      <c r="S205" s="36" t="s">
        <v>22</v>
      </c>
      <c r="T205" s="206" t="s">
        <v>423</v>
      </c>
      <c r="U205" s="206" t="s">
        <v>424</v>
      </c>
      <c r="V205" s="207" t="s">
        <v>425</v>
      </c>
    </row>
    <row r="206" spans="1:24" ht="22.5">
      <c r="A206" s="37">
        <v>322</v>
      </c>
      <c r="B206" s="38" t="s">
        <v>194</v>
      </c>
      <c r="C206" s="49" t="s">
        <v>195</v>
      </c>
      <c r="D206" s="41">
        <v>15</v>
      </c>
      <c r="E206" s="51">
        <v>760.52949999999998</v>
      </c>
      <c r="F206" s="51">
        <f t="shared" ref="F206:F215" si="57">D206*E206</f>
        <v>11407.942499999999</v>
      </c>
      <c r="G206" s="51"/>
      <c r="H206" s="51"/>
      <c r="I206" s="51">
        <f>VLOOKUP($F$206,Tabisr,1)</f>
        <v>8651.41</v>
      </c>
      <c r="J206" s="62">
        <f t="shared" ref="J206:J215" si="58">+F206-I206</f>
        <v>2756.5324999999993</v>
      </c>
      <c r="K206" s="84">
        <f>VLOOKUP($F$206,Tabisr,4)</f>
        <v>0.21360000000000001</v>
      </c>
      <c r="L206" s="51">
        <f t="shared" ref="L206:L215" si="59">+J206*K206</f>
        <v>588.79534199999989</v>
      </c>
      <c r="M206" s="51">
        <f>VLOOKUP($F$206,Tabisr,3)</f>
        <v>916.2</v>
      </c>
      <c r="N206" s="52">
        <v>1504.9953419999999</v>
      </c>
      <c r="O206" s="51">
        <v>0</v>
      </c>
      <c r="P206" s="51">
        <v>0</v>
      </c>
      <c r="Q206" s="51">
        <v>0</v>
      </c>
      <c r="R206" s="51">
        <v>0</v>
      </c>
      <c r="S206" s="51">
        <v>0</v>
      </c>
      <c r="T206" s="98">
        <v>11407.942499999999</v>
      </c>
      <c r="U206" s="98">
        <v>1504.9953419999999</v>
      </c>
      <c r="V206" s="98">
        <v>9902.947157999999</v>
      </c>
      <c r="X206" s="216"/>
    </row>
    <row r="207" spans="1:24">
      <c r="A207" s="44">
        <v>315</v>
      </c>
      <c r="B207" s="45" t="s">
        <v>196</v>
      </c>
      <c r="C207" s="110" t="s">
        <v>197</v>
      </c>
      <c r="D207" s="109">
        <v>15</v>
      </c>
      <c r="E207" s="82">
        <v>760.52949999999998</v>
      </c>
      <c r="F207" s="82">
        <f t="shared" si="57"/>
        <v>11407.942499999999</v>
      </c>
      <c r="G207" s="82"/>
      <c r="H207" s="82"/>
      <c r="I207" s="82">
        <f>VLOOKUP($F$207,Tabisr,1)</f>
        <v>8651.41</v>
      </c>
      <c r="J207" s="114">
        <f t="shared" si="58"/>
        <v>2756.5324999999993</v>
      </c>
      <c r="K207" s="115">
        <f>VLOOKUP($F$207,Tabisr,4)</f>
        <v>0.21360000000000001</v>
      </c>
      <c r="L207" s="82">
        <f t="shared" si="59"/>
        <v>588.79534199999989</v>
      </c>
      <c r="M207" s="82">
        <f>VLOOKUP($F$207,Tabisr,3)</f>
        <v>916.2</v>
      </c>
      <c r="N207" s="116">
        <v>1504.9953419999999</v>
      </c>
      <c r="O207" s="82">
        <v>0</v>
      </c>
      <c r="P207" s="82">
        <v>0</v>
      </c>
      <c r="Q207" s="82">
        <v>0</v>
      </c>
      <c r="R207" s="82">
        <v>0</v>
      </c>
      <c r="S207" s="82">
        <v>0</v>
      </c>
      <c r="T207" s="98">
        <v>11407.942499999999</v>
      </c>
      <c r="U207" s="98">
        <v>1504.9953419999999</v>
      </c>
      <c r="V207" s="98">
        <v>9902.947157999999</v>
      </c>
      <c r="X207" s="216"/>
    </row>
    <row r="208" spans="1:24">
      <c r="A208" s="44">
        <v>321</v>
      </c>
      <c r="B208" s="45" t="s">
        <v>198</v>
      </c>
      <c r="C208" s="110" t="s">
        <v>35</v>
      </c>
      <c r="D208" s="109">
        <v>15</v>
      </c>
      <c r="E208" s="82">
        <v>315.04000000000002</v>
      </c>
      <c r="F208" s="82">
        <f t="shared" si="57"/>
        <v>4725.6000000000004</v>
      </c>
      <c r="G208" s="82">
        <v>400</v>
      </c>
      <c r="H208" s="82"/>
      <c r="I208" s="82">
        <f>VLOOKUP($F$208,Tabisr,1)</f>
        <v>3537.16</v>
      </c>
      <c r="J208" s="114">
        <f t="shared" si="58"/>
        <v>1188.4400000000005</v>
      </c>
      <c r="K208" s="115">
        <f>VLOOKUP($F$208,Tabisr,4)</f>
        <v>0.10879999999999999</v>
      </c>
      <c r="L208" s="82">
        <f t="shared" si="59"/>
        <v>129.30227200000004</v>
      </c>
      <c r="M208" s="82">
        <f>VLOOKUP($F$208,Tabisr,3)</f>
        <v>207.75</v>
      </c>
      <c r="N208" s="116">
        <v>337.05227200000002</v>
      </c>
      <c r="O208" s="82">
        <v>0</v>
      </c>
      <c r="P208" s="82">
        <v>0</v>
      </c>
      <c r="Q208" s="82">
        <v>0</v>
      </c>
      <c r="R208" s="82">
        <v>0</v>
      </c>
      <c r="S208" s="82">
        <v>0</v>
      </c>
      <c r="T208" s="98">
        <v>4725.6000000000004</v>
      </c>
      <c r="U208" s="98">
        <v>1237.0522719999999</v>
      </c>
      <c r="V208" s="98">
        <v>3488.5477280000005</v>
      </c>
      <c r="X208" s="216"/>
    </row>
    <row r="209" spans="1:24">
      <c r="A209" s="44">
        <v>95</v>
      </c>
      <c r="B209" s="45" t="s">
        <v>199</v>
      </c>
      <c r="C209" s="110" t="s">
        <v>200</v>
      </c>
      <c r="D209" s="109">
        <v>15</v>
      </c>
      <c r="E209" s="82">
        <v>303.05</v>
      </c>
      <c r="F209" s="82">
        <f t="shared" si="57"/>
        <v>4545.75</v>
      </c>
      <c r="G209" s="82">
        <v>400</v>
      </c>
      <c r="H209" s="82"/>
      <c r="I209" s="82">
        <f>VLOOKUP($F$209,Tabisr,1)</f>
        <v>3537.16</v>
      </c>
      <c r="J209" s="114">
        <f t="shared" si="58"/>
        <v>1008.5900000000001</v>
      </c>
      <c r="K209" s="115">
        <f>VLOOKUP($F$209,Tabisr,4)</f>
        <v>0.10879999999999999</v>
      </c>
      <c r="L209" s="82">
        <f t="shared" si="59"/>
        <v>109.73459200000001</v>
      </c>
      <c r="M209" s="82">
        <f>VLOOKUP($F$209,Tabisr,3)</f>
        <v>207.75</v>
      </c>
      <c r="N209" s="116">
        <v>317.48459200000002</v>
      </c>
      <c r="O209" s="82">
        <v>0</v>
      </c>
      <c r="P209" s="82">
        <v>0</v>
      </c>
      <c r="Q209" s="82">
        <v>0</v>
      </c>
      <c r="R209" s="82">
        <v>0</v>
      </c>
      <c r="S209" s="82">
        <v>0</v>
      </c>
      <c r="T209" s="98">
        <v>4545.75</v>
      </c>
      <c r="U209" s="98">
        <v>1797.484592</v>
      </c>
      <c r="V209" s="98">
        <v>2748.2654080000002</v>
      </c>
      <c r="X209" s="216"/>
    </row>
    <row r="210" spans="1:24">
      <c r="A210" s="44">
        <v>353</v>
      </c>
      <c r="B210" s="45" t="s">
        <v>201</v>
      </c>
      <c r="C210" s="110" t="s">
        <v>200</v>
      </c>
      <c r="D210" s="109">
        <v>15</v>
      </c>
      <c r="E210" s="82">
        <v>303.05</v>
      </c>
      <c r="F210" s="82">
        <f t="shared" si="57"/>
        <v>4545.75</v>
      </c>
      <c r="G210" s="82">
        <v>400</v>
      </c>
      <c r="H210" s="82"/>
      <c r="I210" s="82">
        <f>VLOOKUP($F$210,Tabisr,1)</f>
        <v>3537.16</v>
      </c>
      <c r="J210" s="114">
        <f t="shared" si="58"/>
        <v>1008.5900000000001</v>
      </c>
      <c r="K210" s="115">
        <f>VLOOKUP($F$210,Tabisr,4)</f>
        <v>0.10879999999999999</v>
      </c>
      <c r="L210" s="82">
        <f t="shared" si="59"/>
        <v>109.73459200000001</v>
      </c>
      <c r="M210" s="82">
        <f>VLOOKUP($F$210,Tabisr,3)</f>
        <v>207.75</v>
      </c>
      <c r="N210" s="116">
        <v>317.48459200000002</v>
      </c>
      <c r="O210" s="82">
        <v>0</v>
      </c>
      <c r="P210" s="82">
        <v>0</v>
      </c>
      <c r="Q210" s="82">
        <v>0</v>
      </c>
      <c r="R210" s="82">
        <v>0</v>
      </c>
      <c r="S210" s="82">
        <v>0</v>
      </c>
      <c r="T210" s="98">
        <v>4545.75</v>
      </c>
      <c r="U210" s="98">
        <v>317.48459200000002</v>
      </c>
      <c r="V210" s="98">
        <v>4228.2654080000002</v>
      </c>
      <c r="X210" s="216"/>
    </row>
    <row r="211" spans="1:24">
      <c r="A211" s="44">
        <v>97</v>
      </c>
      <c r="B211" s="45" t="s">
        <v>202</v>
      </c>
      <c r="C211" s="110" t="s">
        <v>200</v>
      </c>
      <c r="D211" s="109">
        <v>15</v>
      </c>
      <c r="E211" s="82">
        <v>303.05</v>
      </c>
      <c r="F211" s="82">
        <f t="shared" si="57"/>
        <v>4545.75</v>
      </c>
      <c r="G211" s="82">
        <v>400</v>
      </c>
      <c r="H211" s="82"/>
      <c r="I211" s="82">
        <f>VLOOKUP($F$211,Tabisr,1)</f>
        <v>3537.16</v>
      </c>
      <c r="J211" s="114">
        <f t="shared" si="58"/>
        <v>1008.5900000000001</v>
      </c>
      <c r="K211" s="115">
        <f>VLOOKUP($F$211,Tabisr,4)</f>
        <v>0.10879999999999999</v>
      </c>
      <c r="L211" s="82">
        <f t="shared" si="59"/>
        <v>109.73459200000001</v>
      </c>
      <c r="M211" s="82">
        <f>VLOOKUP($F$211,Tabisr,3)</f>
        <v>207.75</v>
      </c>
      <c r="N211" s="116">
        <v>317.48459200000002</v>
      </c>
      <c r="O211" s="82">
        <v>0</v>
      </c>
      <c r="P211" s="82">
        <v>0</v>
      </c>
      <c r="Q211" s="82">
        <v>0</v>
      </c>
      <c r="R211" s="82">
        <v>0</v>
      </c>
      <c r="S211" s="82">
        <v>0</v>
      </c>
      <c r="T211" s="98">
        <v>4545.75</v>
      </c>
      <c r="U211" s="98">
        <v>317.48459200000002</v>
      </c>
      <c r="V211" s="98">
        <v>4228.2654080000002</v>
      </c>
      <c r="X211" s="216"/>
    </row>
    <row r="212" spans="1:24">
      <c r="A212" s="44">
        <v>98</v>
      </c>
      <c r="B212" s="45" t="s">
        <v>203</v>
      </c>
      <c r="C212" s="110" t="s">
        <v>200</v>
      </c>
      <c r="D212" s="109">
        <v>15</v>
      </c>
      <c r="E212" s="82">
        <v>303.05</v>
      </c>
      <c r="F212" s="82">
        <f t="shared" si="57"/>
        <v>4545.75</v>
      </c>
      <c r="G212" s="82">
        <v>400</v>
      </c>
      <c r="H212" s="82"/>
      <c r="I212" s="82">
        <f>VLOOKUP($F$212,Tabisr,1)</f>
        <v>3537.16</v>
      </c>
      <c r="J212" s="114">
        <f t="shared" si="58"/>
        <v>1008.5900000000001</v>
      </c>
      <c r="K212" s="115">
        <f>VLOOKUP($F$212,Tabisr,4)</f>
        <v>0.10879999999999999</v>
      </c>
      <c r="L212" s="82">
        <f t="shared" si="59"/>
        <v>109.73459200000001</v>
      </c>
      <c r="M212" s="82">
        <f>VLOOKUP($F$212,Tabisr,3)</f>
        <v>207.75</v>
      </c>
      <c r="N212" s="116">
        <v>317.48459200000002</v>
      </c>
      <c r="O212" s="82">
        <v>0</v>
      </c>
      <c r="P212" s="82">
        <v>0</v>
      </c>
      <c r="Q212" s="82">
        <v>0</v>
      </c>
      <c r="R212" s="82">
        <v>0</v>
      </c>
      <c r="S212" s="82">
        <v>0</v>
      </c>
      <c r="T212" s="98">
        <v>4545.75</v>
      </c>
      <c r="U212" s="98">
        <v>317.48459200000002</v>
      </c>
      <c r="V212" s="98">
        <v>4228.2654080000002</v>
      </c>
      <c r="X212" s="216"/>
    </row>
    <row r="213" spans="1:24">
      <c r="A213" s="37">
        <v>305</v>
      </c>
      <c r="B213" s="38" t="s">
        <v>204</v>
      </c>
      <c r="C213" s="49" t="s">
        <v>200</v>
      </c>
      <c r="D213" s="41">
        <v>15</v>
      </c>
      <c r="E213" s="51">
        <v>303.05</v>
      </c>
      <c r="F213" s="51">
        <f t="shared" si="57"/>
        <v>4545.75</v>
      </c>
      <c r="G213" s="51">
        <v>400</v>
      </c>
      <c r="H213" s="51"/>
      <c r="I213" s="51">
        <f>VLOOKUP($F$213,Tabisr,1)</f>
        <v>3537.16</v>
      </c>
      <c r="J213" s="62">
        <f t="shared" si="58"/>
        <v>1008.5900000000001</v>
      </c>
      <c r="K213" s="84">
        <f>VLOOKUP($F$213,Tabisr,4)</f>
        <v>0.10879999999999999</v>
      </c>
      <c r="L213" s="51">
        <f t="shared" si="59"/>
        <v>109.73459200000001</v>
      </c>
      <c r="M213" s="51">
        <f>VLOOKUP($F$213,Tabisr,3)</f>
        <v>207.75</v>
      </c>
      <c r="N213" s="52">
        <v>317.48459200000002</v>
      </c>
      <c r="O213" s="51">
        <v>0</v>
      </c>
      <c r="P213" s="51">
        <v>0</v>
      </c>
      <c r="Q213" s="69">
        <v>0</v>
      </c>
      <c r="R213" s="51">
        <v>0</v>
      </c>
      <c r="S213" s="51">
        <v>0</v>
      </c>
      <c r="T213" s="98">
        <v>4545.75</v>
      </c>
      <c r="U213" s="98">
        <v>817.48459200000002</v>
      </c>
      <c r="V213" s="98">
        <v>3728.2654080000002</v>
      </c>
      <c r="X213" s="216"/>
    </row>
    <row r="214" spans="1:24">
      <c r="A214" s="37">
        <v>99</v>
      </c>
      <c r="B214" s="38" t="s">
        <v>205</v>
      </c>
      <c r="C214" s="49" t="s">
        <v>200</v>
      </c>
      <c r="D214" s="41">
        <v>15</v>
      </c>
      <c r="E214" s="51">
        <v>303.05</v>
      </c>
      <c r="F214" s="51">
        <f t="shared" si="57"/>
        <v>4545.75</v>
      </c>
      <c r="G214" s="51">
        <v>400</v>
      </c>
      <c r="H214" s="51"/>
      <c r="I214" s="51">
        <f>VLOOKUP($F$214,Tabisr,1)</f>
        <v>3537.16</v>
      </c>
      <c r="J214" s="62">
        <f t="shared" si="58"/>
        <v>1008.5900000000001</v>
      </c>
      <c r="K214" s="84">
        <f>VLOOKUP($F$214,Tabisr,4)</f>
        <v>0.10879999999999999</v>
      </c>
      <c r="L214" s="51">
        <f t="shared" si="59"/>
        <v>109.73459200000001</v>
      </c>
      <c r="M214" s="51">
        <f>VLOOKUP($F$214,Tabisr,3)</f>
        <v>207.75</v>
      </c>
      <c r="N214" s="52">
        <v>317.48459200000002</v>
      </c>
      <c r="O214" s="51">
        <v>0</v>
      </c>
      <c r="P214" s="51">
        <v>0</v>
      </c>
      <c r="Q214" s="69">
        <v>0</v>
      </c>
      <c r="R214" s="51">
        <v>0</v>
      </c>
      <c r="S214" s="51">
        <v>0</v>
      </c>
      <c r="T214" s="98">
        <v>4545.75</v>
      </c>
      <c r="U214" s="98">
        <v>317.48459200000002</v>
      </c>
      <c r="V214" s="98">
        <v>4228.2654080000002</v>
      </c>
      <c r="X214" s="216"/>
    </row>
    <row r="215" spans="1:24">
      <c r="A215" s="37">
        <v>100</v>
      </c>
      <c r="B215" s="38" t="s">
        <v>206</v>
      </c>
      <c r="C215" s="49" t="s">
        <v>200</v>
      </c>
      <c r="D215" s="41">
        <v>15</v>
      </c>
      <c r="E215" s="51">
        <v>286.27</v>
      </c>
      <c r="F215" s="51">
        <f t="shared" si="57"/>
        <v>4294.0499999999993</v>
      </c>
      <c r="G215" s="51">
        <v>400</v>
      </c>
      <c r="H215" s="51"/>
      <c r="I215" s="51">
        <f>VLOOKUP($F$215,Tabisr,1)</f>
        <v>3537.16</v>
      </c>
      <c r="J215" s="62">
        <f t="shared" si="58"/>
        <v>756.88999999999942</v>
      </c>
      <c r="K215" s="84">
        <f>VLOOKUP($F$215,Tabisr,4)</f>
        <v>0.10879999999999999</v>
      </c>
      <c r="L215" s="51">
        <f t="shared" si="59"/>
        <v>82.349631999999929</v>
      </c>
      <c r="M215" s="51">
        <f>VLOOKUP($F$215,Tabisr,3)</f>
        <v>207.75</v>
      </c>
      <c r="N215" s="52">
        <v>290.09963199999993</v>
      </c>
      <c r="O215" s="51">
        <v>0</v>
      </c>
      <c r="P215" s="51">
        <v>0</v>
      </c>
      <c r="Q215" s="51">
        <v>0</v>
      </c>
      <c r="R215" s="51">
        <v>0</v>
      </c>
      <c r="S215" s="51">
        <v>0</v>
      </c>
      <c r="T215" s="98">
        <v>4294.0499999999993</v>
      </c>
      <c r="U215" s="98">
        <v>290.09963199999993</v>
      </c>
      <c r="V215" s="98">
        <v>4003.9503679999993</v>
      </c>
      <c r="X215" s="216"/>
    </row>
    <row r="216" spans="1:24">
      <c r="A216" s="53"/>
      <c r="B216" s="54"/>
      <c r="C216" s="55"/>
      <c r="D216" s="57"/>
      <c r="E216" s="58"/>
      <c r="F216" s="59">
        <f>+SUM(F206:F215)</f>
        <v>59110.035000000003</v>
      </c>
      <c r="G216" s="59">
        <f>+SUM(G206:G215)</f>
        <v>3200</v>
      </c>
      <c r="H216" s="59">
        <f>+SUM(H206:H215)</f>
        <v>0</v>
      </c>
      <c r="I216" s="59"/>
      <c r="J216" s="59"/>
      <c r="K216" s="59"/>
      <c r="L216" s="59"/>
      <c r="M216" s="59"/>
      <c r="N216" s="86">
        <v>5542.0501399999994</v>
      </c>
      <c r="O216" s="59">
        <v>0</v>
      </c>
      <c r="P216" s="59">
        <v>0</v>
      </c>
      <c r="Q216" s="59">
        <v>2880</v>
      </c>
      <c r="R216" s="59">
        <v>0</v>
      </c>
      <c r="S216" s="59">
        <v>0</v>
      </c>
      <c r="T216" s="59">
        <v>59110.035000000003</v>
      </c>
      <c r="U216" s="59">
        <v>8422.0501399999976</v>
      </c>
      <c r="V216" s="59">
        <v>50687.984859999997</v>
      </c>
      <c r="X216" s="216"/>
    </row>
    <row r="217" spans="1:24">
      <c r="A217" s="53"/>
      <c r="B217" s="54"/>
      <c r="C217" s="55"/>
      <c r="D217" s="57"/>
      <c r="E217" s="58"/>
      <c r="F217" s="59"/>
      <c r="G217" s="59"/>
      <c r="H217" s="59"/>
      <c r="I217" s="59"/>
      <c r="J217" s="59"/>
      <c r="K217" s="59"/>
      <c r="L217" s="59"/>
      <c r="M217" s="59"/>
      <c r="N217" s="86"/>
      <c r="O217" s="59"/>
      <c r="P217" s="59"/>
      <c r="Q217" s="59"/>
      <c r="R217" s="59"/>
      <c r="S217" s="59"/>
      <c r="T217" s="59"/>
      <c r="U217" s="59"/>
    </row>
    <row r="218" spans="1:24">
      <c r="A218" s="53"/>
      <c r="B218" s="54"/>
      <c r="C218" s="55"/>
      <c r="D218" s="53"/>
      <c r="E218" s="53"/>
      <c r="F218" s="118"/>
      <c r="G218" s="53"/>
      <c r="H218" s="53"/>
      <c r="I218" s="53"/>
      <c r="J218" s="53"/>
      <c r="K218" s="53"/>
      <c r="L218" s="53"/>
      <c r="M218" s="53"/>
      <c r="N218" s="111"/>
      <c r="O218" s="53"/>
      <c r="P218" s="53"/>
      <c r="Q218" s="117"/>
      <c r="R218" s="53"/>
      <c r="S218" s="53"/>
      <c r="T218" s="118"/>
      <c r="U218" s="53"/>
    </row>
    <row r="219" spans="1:24">
      <c r="A219" s="223" t="s">
        <v>207</v>
      </c>
      <c r="B219" s="224"/>
      <c r="C219" s="224"/>
      <c r="D219" s="224"/>
      <c r="E219" s="224"/>
      <c r="F219" s="224"/>
      <c r="G219" s="224"/>
      <c r="H219" s="224"/>
      <c r="I219" s="224"/>
      <c r="J219" s="224"/>
      <c r="K219" s="224"/>
      <c r="L219" s="224"/>
      <c r="M219" s="224"/>
      <c r="N219" s="224"/>
      <c r="O219" s="224"/>
      <c r="P219" s="224"/>
      <c r="Q219" s="224"/>
      <c r="R219" s="224"/>
      <c r="S219" s="224"/>
      <c r="T219" s="224"/>
      <c r="U219" s="224"/>
      <c r="V219" s="225"/>
    </row>
    <row r="220" spans="1:24" ht="24.75" customHeight="1">
      <c r="A220" s="34" t="s">
        <v>4</v>
      </c>
      <c r="B220" s="60" t="s">
        <v>5</v>
      </c>
      <c r="C220" s="36" t="s">
        <v>6</v>
      </c>
      <c r="D220" s="36" t="s">
        <v>7</v>
      </c>
      <c r="E220" s="36" t="s">
        <v>8</v>
      </c>
      <c r="F220" s="36" t="s">
        <v>9</v>
      </c>
      <c r="G220" s="36" t="s">
        <v>10</v>
      </c>
      <c r="H220" s="36" t="s">
        <v>11</v>
      </c>
      <c r="I220" s="76" t="s">
        <v>12</v>
      </c>
      <c r="J220" s="76" t="s">
        <v>13</v>
      </c>
      <c r="K220" s="76" t="s">
        <v>14</v>
      </c>
      <c r="L220" s="76" t="s">
        <v>15</v>
      </c>
      <c r="M220" s="36" t="s">
        <v>16</v>
      </c>
      <c r="N220" s="36" t="s">
        <v>17</v>
      </c>
      <c r="O220" s="36" t="s">
        <v>18</v>
      </c>
      <c r="P220" s="36" t="s">
        <v>19</v>
      </c>
      <c r="Q220" s="36" t="s">
        <v>20</v>
      </c>
      <c r="R220" s="36" t="s">
        <v>21</v>
      </c>
      <c r="S220" s="36" t="s">
        <v>22</v>
      </c>
      <c r="T220" s="206" t="s">
        <v>423</v>
      </c>
      <c r="U220" s="206" t="s">
        <v>424</v>
      </c>
      <c r="V220" s="207" t="s">
        <v>425</v>
      </c>
    </row>
    <row r="221" spans="1:24" s="23" customFormat="1" ht="22.5">
      <c r="A221" s="37">
        <v>101</v>
      </c>
      <c r="B221" s="38" t="s">
        <v>208</v>
      </c>
      <c r="C221" s="49" t="s">
        <v>209</v>
      </c>
      <c r="D221" s="41">
        <v>15</v>
      </c>
      <c r="E221" s="51">
        <v>760.52949999999998</v>
      </c>
      <c r="F221" s="51">
        <f>D221*E221</f>
        <v>11407.942499999999</v>
      </c>
      <c r="G221" s="51"/>
      <c r="H221" s="37"/>
      <c r="I221" s="51">
        <f>VLOOKUP($F$221,Tabisr,1)</f>
        <v>8651.41</v>
      </c>
      <c r="J221" s="62">
        <f>+F221-I221</f>
        <v>2756.5324999999993</v>
      </c>
      <c r="K221" s="84">
        <f>VLOOKUP($F$221,Tabisr,4)</f>
        <v>0.21360000000000001</v>
      </c>
      <c r="L221" s="51">
        <f>+J221*K221</f>
        <v>588.79534199999989</v>
      </c>
      <c r="M221" s="51">
        <f>VLOOKUP($F$221,Tabisr,3)</f>
        <v>916.2</v>
      </c>
      <c r="N221" s="52">
        <f>L221+M221</f>
        <v>1504.9953419999999</v>
      </c>
      <c r="O221" s="51">
        <f>VLOOKUP($F$221,Tabsub,3)</f>
        <v>0</v>
      </c>
      <c r="P221" s="51">
        <v>0</v>
      </c>
      <c r="Q221" s="51">
        <v>0</v>
      </c>
      <c r="R221" s="51">
        <v>0</v>
      </c>
      <c r="S221" s="51">
        <v>0</v>
      </c>
      <c r="T221" s="98">
        <f t="shared" ref="T221" si="60">F221+H221</f>
        <v>11407.942499999999</v>
      </c>
      <c r="U221" s="98">
        <f t="shared" ref="U221" si="61">N221+P221+Q221+R221+S221</f>
        <v>1504.9953419999999</v>
      </c>
      <c r="V221" s="98">
        <f t="shared" ref="V221" si="62">T221-U221</f>
        <v>9902.947157999999</v>
      </c>
      <c r="X221" s="216"/>
    </row>
    <row r="222" spans="1:24">
      <c r="A222" s="37"/>
      <c r="B222" s="38" t="s">
        <v>34</v>
      </c>
      <c r="C222" s="49" t="s">
        <v>111</v>
      </c>
      <c r="D222" s="41">
        <v>0</v>
      </c>
      <c r="E222" s="51">
        <v>303.09399999999999</v>
      </c>
      <c r="F222" s="51">
        <f t="shared" ref="F222:F227" si="63">D222*E222</f>
        <v>0</v>
      </c>
      <c r="G222" s="51"/>
      <c r="H222" s="93"/>
      <c r="I222" s="51"/>
      <c r="J222" s="62"/>
      <c r="K222" s="84"/>
      <c r="L222" s="51">
        <f t="shared" ref="L222:L227" si="64">+J222*K222</f>
        <v>0</v>
      </c>
      <c r="M222" s="51"/>
      <c r="N222" s="52">
        <f t="shared" ref="N222:N226" si="65">+M222+L222</f>
        <v>0</v>
      </c>
      <c r="O222" s="51"/>
      <c r="P222" s="51">
        <v>0</v>
      </c>
      <c r="Q222" s="51">
        <v>0</v>
      </c>
      <c r="R222" s="51">
        <v>0</v>
      </c>
      <c r="S222" s="51">
        <v>0</v>
      </c>
      <c r="T222" s="98">
        <f t="shared" ref="T222:T231" si="66">F222+H222</f>
        <v>0</v>
      </c>
      <c r="U222" s="98">
        <f t="shared" ref="U222:U231" si="67">N222+P222+Q222+R222+S222</f>
        <v>0</v>
      </c>
      <c r="V222" s="98">
        <f t="shared" ref="V222:V231" si="68">T222-U222</f>
        <v>0</v>
      </c>
      <c r="X222" s="216"/>
    </row>
    <row r="223" spans="1:24">
      <c r="A223" s="37">
        <v>103</v>
      </c>
      <c r="B223" s="38" t="s">
        <v>210</v>
      </c>
      <c r="C223" s="49" t="s">
        <v>35</v>
      </c>
      <c r="D223" s="41">
        <v>15</v>
      </c>
      <c r="E223" s="51">
        <v>359.09899999999999</v>
      </c>
      <c r="F223" s="52">
        <f t="shared" si="63"/>
        <v>5386.4849999999997</v>
      </c>
      <c r="G223" s="52">
        <v>400</v>
      </c>
      <c r="H223" s="42"/>
      <c r="I223" s="51">
        <f>VLOOKUP($F$223,Tabisr,1)</f>
        <v>3537.16</v>
      </c>
      <c r="J223" s="62">
        <f t="shared" ref="J223:J226" si="69">+F223-I223</f>
        <v>1849.3249999999998</v>
      </c>
      <c r="K223" s="84">
        <f>VLOOKUP($F$223,Tabisr,4)</f>
        <v>0.10879999999999999</v>
      </c>
      <c r="L223" s="51">
        <f t="shared" si="64"/>
        <v>201.20655999999997</v>
      </c>
      <c r="M223" s="51">
        <f>VLOOKUP($F$223,Tabisr,3)</f>
        <v>207.75</v>
      </c>
      <c r="N223" s="52">
        <f t="shared" si="65"/>
        <v>408.95655999999997</v>
      </c>
      <c r="O223" s="51">
        <f>VLOOKUP($F$223,Tabsub,3)</f>
        <v>0</v>
      </c>
      <c r="P223" s="42">
        <v>0</v>
      </c>
      <c r="Q223" s="42">
        <v>0</v>
      </c>
      <c r="R223" s="42">
        <v>0</v>
      </c>
      <c r="S223" s="42">
        <v>0</v>
      </c>
      <c r="T223" s="98">
        <f t="shared" si="66"/>
        <v>5386.4849999999997</v>
      </c>
      <c r="U223" s="98">
        <f t="shared" si="67"/>
        <v>408.95655999999997</v>
      </c>
      <c r="V223" s="98">
        <f t="shared" si="68"/>
        <v>4977.52844</v>
      </c>
      <c r="X223" s="216"/>
    </row>
    <row r="224" spans="1:24">
      <c r="A224" s="37"/>
      <c r="B224" s="103" t="s">
        <v>211</v>
      </c>
      <c r="C224" s="49" t="s">
        <v>212</v>
      </c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42">
        <v>0</v>
      </c>
      <c r="Q224" s="42">
        <v>0</v>
      </c>
      <c r="R224" s="42">
        <v>0</v>
      </c>
      <c r="S224" s="42">
        <v>0</v>
      </c>
      <c r="T224" s="98">
        <f t="shared" si="66"/>
        <v>0</v>
      </c>
      <c r="U224" s="98">
        <f t="shared" si="67"/>
        <v>0</v>
      </c>
      <c r="V224" s="98">
        <f t="shared" si="68"/>
        <v>0</v>
      </c>
      <c r="X224" s="216"/>
    </row>
    <row r="225" spans="1:25">
      <c r="A225" s="44"/>
      <c r="B225" s="38" t="s">
        <v>34</v>
      </c>
      <c r="C225" s="67" t="s">
        <v>213</v>
      </c>
      <c r="D225" s="68">
        <v>0</v>
      </c>
      <c r="E225" s="69">
        <v>412.2405</v>
      </c>
      <c r="F225" s="69">
        <f t="shared" si="63"/>
        <v>0</v>
      </c>
      <c r="G225" s="69"/>
      <c r="H225" s="90"/>
      <c r="I225" s="69" t="e">
        <f>VLOOKUP($F$225,Tabisr,1)</f>
        <v>#N/A</v>
      </c>
      <c r="J225" s="90" t="e">
        <f t="shared" si="69"/>
        <v>#N/A</v>
      </c>
      <c r="K225" s="91" t="e">
        <f>VLOOKUP($F$225,Tabisr,4)</f>
        <v>#N/A</v>
      </c>
      <c r="L225" s="69" t="e">
        <f t="shared" si="64"/>
        <v>#N/A</v>
      </c>
      <c r="M225" s="69" t="e">
        <f>VLOOKUP($F$225,Tabisr,3)</f>
        <v>#N/A</v>
      </c>
      <c r="N225" s="85"/>
      <c r="O225" s="69"/>
      <c r="P225" s="69">
        <v>0</v>
      </c>
      <c r="Q225" s="69">
        <v>0</v>
      </c>
      <c r="R225" s="69">
        <v>0</v>
      </c>
      <c r="S225" s="69">
        <v>0</v>
      </c>
      <c r="T225" s="98">
        <f t="shared" si="66"/>
        <v>0</v>
      </c>
      <c r="U225" s="98">
        <f t="shared" si="67"/>
        <v>0</v>
      </c>
      <c r="V225" s="98">
        <f t="shared" si="68"/>
        <v>0</v>
      </c>
      <c r="X225" s="216"/>
    </row>
    <row r="226" spans="1:25">
      <c r="A226" s="37">
        <v>105</v>
      </c>
      <c r="B226" s="38" t="s">
        <v>214</v>
      </c>
      <c r="C226" s="49" t="s">
        <v>213</v>
      </c>
      <c r="D226" s="41">
        <v>15</v>
      </c>
      <c r="E226" s="51">
        <v>412.2405</v>
      </c>
      <c r="F226" s="51">
        <f t="shared" si="63"/>
        <v>6183.6075000000001</v>
      </c>
      <c r="G226" s="51">
        <v>400</v>
      </c>
      <c r="H226" s="62"/>
      <c r="I226" s="51">
        <f>VLOOKUP($F$226,Tabisr,1)</f>
        <v>3537.16</v>
      </c>
      <c r="J226" s="62">
        <f t="shared" si="69"/>
        <v>2646.4475000000002</v>
      </c>
      <c r="K226" s="84">
        <f>VLOOKUP($F$226,Tabisr,4)</f>
        <v>0.10879999999999999</v>
      </c>
      <c r="L226" s="51">
        <f t="shared" si="64"/>
        <v>287.93348800000001</v>
      </c>
      <c r="M226" s="51">
        <f>VLOOKUP($F$226,Tabisr,3)</f>
        <v>207.75</v>
      </c>
      <c r="N226" s="52">
        <f t="shared" si="65"/>
        <v>495.68348800000001</v>
      </c>
      <c r="O226" s="51">
        <f>VLOOKUP($F$226,Tabsub,3)</f>
        <v>0</v>
      </c>
      <c r="P226" s="51">
        <v>0</v>
      </c>
      <c r="Q226" s="51">
        <v>0</v>
      </c>
      <c r="R226" s="51">
        <v>0</v>
      </c>
      <c r="S226" s="51">
        <v>0</v>
      </c>
      <c r="T226" s="98">
        <f t="shared" si="66"/>
        <v>6183.6075000000001</v>
      </c>
      <c r="U226" s="98">
        <f t="shared" si="67"/>
        <v>495.68348800000001</v>
      </c>
      <c r="V226" s="98">
        <f t="shared" si="68"/>
        <v>5687.9240120000004</v>
      </c>
      <c r="X226" s="216"/>
    </row>
    <row r="227" spans="1:25">
      <c r="A227" s="37"/>
      <c r="B227" s="38" t="s">
        <v>34</v>
      </c>
      <c r="C227" s="49" t="s">
        <v>130</v>
      </c>
      <c r="D227" s="41"/>
      <c r="E227" s="51"/>
      <c r="F227" s="51">
        <f t="shared" si="63"/>
        <v>0</v>
      </c>
      <c r="G227" s="51"/>
      <c r="H227" s="62"/>
      <c r="I227" s="51">
        <f>VLOOKUP($F$226,Tabisr,1)</f>
        <v>3537.16</v>
      </c>
      <c r="J227" s="62"/>
      <c r="K227" s="84">
        <f>VLOOKUP($F$226,Tabisr,4)</f>
        <v>0.10879999999999999</v>
      </c>
      <c r="L227" s="51">
        <f t="shared" si="64"/>
        <v>0</v>
      </c>
      <c r="M227" s="51">
        <f>VLOOKUP($F$226,Tabisr,3)</f>
        <v>207.75</v>
      </c>
      <c r="N227" s="52"/>
      <c r="O227" s="51">
        <f>VLOOKUP($F$226,Tabsub,3)</f>
        <v>0</v>
      </c>
      <c r="P227" s="51">
        <v>0</v>
      </c>
      <c r="Q227" s="51">
        <v>0</v>
      </c>
      <c r="R227" s="51">
        <v>0</v>
      </c>
      <c r="S227" s="51">
        <v>0</v>
      </c>
      <c r="T227" s="98">
        <f t="shared" si="66"/>
        <v>0</v>
      </c>
      <c r="U227" s="98">
        <f t="shared" si="67"/>
        <v>0</v>
      </c>
      <c r="V227" s="98">
        <f t="shared" si="68"/>
        <v>0</v>
      </c>
      <c r="X227" s="216"/>
    </row>
    <row r="228" spans="1:25">
      <c r="A228" s="37">
        <v>106</v>
      </c>
      <c r="B228" s="38" t="s">
        <v>215</v>
      </c>
      <c r="C228" s="49" t="s">
        <v>216</v>
      </c>
      <c r="D228" s="41">
        <v>15</v>
      </c>
      <c r="E228" s="51">
        <v>477.05450000000002</v>
      </c>
      <c r="F228" s="51">
        <f t="shared" ref="F228:F231" si="70">D228*E228</f>
        <v>7155.8175000000001</v>
      </c>
      <c r="G228" s="51">
        <v>400</v>
      </c>
      <c r="H228" s="37"/>
      <c r="I228" s="51">
        <f>VLOOKUP($F$228,Tabisr,1)</f>
        <v>6216.16</v>
      </c>
      <c r="J228" s="62">
        <f t="shared" ref="J228:J231" si="71">+F228-I228</f>
        <v>939.65750000000025</v>
      </c>
      <c r="K228" s="84">
        <f>VLOOKUP($F$228,Tabisr,4)</f>
        <v>0.16</v>
      </c>
      <c r="L228" s="51">
        <f t="shared" ref="L228:L231" si="72">+J228*K228</f>
        <v>150.34520000000003</v>
      </c>
      <c r="M228" s="51">
        <f>VLOOKUP($F$228,Tabisr,3)</f>
        <v>499.2</v>
      </c>
      <c r="N228" s="52">
        <f t="shared" ref="N228:N230" si="73">+M228+L228</f>
        <v>649.54520000000002</v>
      </c>
      <c r="O228" s="51">
        <f>VLOOKUP($F$228,Tabsub,3)</f>
        <v>0</v>
      </c>
      <c r="P228" s="42">
        <v>0</v>
      </c>
      <c r="Q228" s="42">
        <v>0</v>
      </c>
      <c r="R228" s="42">
        <v>0</v>
      </c>
      <c r="S228" s="42">
        <v>0</v>
      </c>
      <c r="T228" s="98">
        <f t="shared" si="66"/>
        <v>7155.8175000000001</v>
      </c>
      <c r="U228" s="98">
        <f t="shared" si="67"/>
        <v>649.54520000000002</v>
      </c>
      <c r="V228" s="98">
        <f t="shared" si="68"/>
        <v>6506.2723000000005</v>
      </c>
      <c r="X228" s="216"/>
    </row>
    <row r="229" spans="1:25">
      <c r="A229" s="37">
        <v>107</v>
      </c>
      <c r="B229" s="38" t="s">
        <v>217</v>
      </c>
      <c r="C229" s="49" t="s">
        <v>218</v>
      </c>
      <c r="D229" s="41">
        <v>15</v>
      </c>
      <c r="E229" s="51">
        <v>303.09399999999999</v>
      </c>
      <c r="F229" s="51">
        <f t="shared" si="70"/>
        <v>4546.41</v>
      </c>
      <c r="G229" s="51">
        <v>400</v>
      </c>
      <c r="H229" s="37"/>
      <c r="I229" s="51">
        <f>VLOOKUP($F$229,Tabisr,1)</f>
        <v>3537.16</v>
      </c>
      <c r="J229" s="62">
        <f t="shared" si="71"/>
        <v>1009.25</v>
      </c>
      <c r="K229" s="84">
        <f>VLOOKUP($F$229,Tabisr,4)</f>
        <v>0.10879999999999999</v>
      </c>
      <c r="L229" s="51">
        <f t="shared" si="72"/>
        <v>109.8064</v>
      </c>
      <c r="M229" s="51">
        <f>VLOOKUP($F$229,Tabisr,3)</f>
        <v>207.75</v>
      </c>
      <c r="N229" s="52">
        <f t="shared" si="73"/>
        <v>317.5564</v>
      </c>
      <c r="O229" s="51">
        <f>VLOOKUP($F$229,Tabsub,3)</f>
        <v>0</v>
      </c>
      <c r="P229" s="42">
        <v>0</v>
      </c>
      <c r="Q229" s="42">
        <v>0</v>
      </c>
      <c r="R229" s="42">
        <v>0</v>
      </c>
      <c r="S229" s="42">
        <v>0</v>
      </c>
      <c r="T229" s="98">
        <f t="shared" si="66"/>
        <v>4546.41</v>
      </c>
      <c r="U229" s="98">
        <f t="shared" si="67"/>
        <v>317.5564</v>
      </c>
      <c r="V229" s="98">
        <f t="shared" si="68"/>
        <v>4228.8535999999995</v>
      </c>
      <c r="X229" s="216"/>
    </row>
    <row r="230" spans="1:25">
      <c r="A230" s="64">
        <v>347</v>
      </c>
      <c r="B230" s="65" t="s">
        <v>219</v>
      </c>
      <c r="C230" s="124" t="s">
        <v>220</v>
      </c>
      <c r="D230" s="41">
        <v>15</v>
      </c>
      <c r="E230" s="51">
        <v>412.2405</v>
      </c>
      <c r="F230" s="51">
        <f t="shared" si="70"/>
        <v>6183.6075000000001</v>
      </c>
      <c r="G230" s="51">
        <v>400</v>
      </c>
      <c r="H230" s="62"/>
      <c r="I230" s="51">
        <f>VLOOKUP($F$226,Tabisr,1)</f>
        <v>3537.16</v>
      </c>
      <c r="J230" s="62">
        <f t="shared" si="71"/>
        <v>2646.4475000000002</v>
      </c>
      <c r="K230" s="84">
        <f>VLOOKUP($F$226,Tabisr,4)</f>
        <v>0.10879999999999999</v>
      </c>
      <c r="L230" s="51">
        <f t="shared" si="72"/>
        <v>287.93348800000001</v>
      </c>
      <c r="M230" s="51">
        <f>VLOOKUP($F$226,Tabisr,3)</f>
        <v>207.75</v>
      </c>
      <c r="N230" s="52">
        <f t="shared" si="73"/>
        <v>495.68348800000001</v>
      </c>
      <c r="O230" s="51">
        <f>VLOOKUP($F$226,Tabsub,3)</f>
        <v>0</v>
      </c>
      <c r="P230" s="51">
        <v>0</v>
      </c>
      <c r="Q230" s="51">
        <v>0</v>
      </c>
      <c r="R230" s="51">
        <v>0</v>
      </c>
      <c r="S230" s="51">
        <v>0</v>
      </c>
      <c r="T230" s="98">
        <f t="shared" si="66"/>
        <v>6183.6075000000001</v>
      </c>
      <c r="U230" s="98">
        <f t="shared" si="67"/>
        <v>495.68348800000001</v>
      </c>
      <c r="V230" s="98">
        <f t="shared" si="68"/>
        <v>5687.9240120000004</v>
      </c>
      <c r="X230" s="216"/>
    </row>
    <row r="231" spans="1:25">
      <c r="A231" s="64">
        <v>108</v>
      </c>
      <c r="B231" s="38" t="s">
        <v>34</v>
      </c>
      <c r="C231" s="67" t="s">
        <v>221</v>
      </c>
      <c r="D231" s="41">
        <v>0</v>
      </c>
      <c r="E231" s="69">
        <v>303.09399999999999</v>
      </c>
      <c r="F231" s="69">
        <f t="shared" si="70"/>
        <v>0</v>
      </c>
      <c r="G231" s="69"/>
      <c r="H231" s="125"/>
      <c r="I231" s="69"/>
      <c r="J231" s="90">
        <f t="shared" si="71"/>
        <v>0</v>
      </c>
      <c r="K231" s="91" t="e">
        <f>VLOOKUP($F$231,Tabisr,4)</f>
        <v>#N/A</v>
      </c>
      <c r="L231" s="69" t="e">
        <f t="shared" si="72"/>
        <v>#N/A</v>
      </c>
      <c r="M231" s="69" t="e">
        <f>VLOOKUP($F$231,Tabisr,3)</f>
        <v>#N/A</v>
      </c>
      <c r="N231" s="85"/>
      <c r="O231" s="69"/>
      <c r="P231" s="69">
        <v>0</v>
      </c>
      <c r="Q231" s="69">
        <v>0</v>
      </c>
      <c r="R231" s="69">
        <v>0</v>
      </c>
      <c r="S231" s="69">
        <v>0</v>
      </c>
      <c r="T231" s="98">
        <f t="shared" si="66"/>
        <v>0</v>
      </c>
      <c r="U231" s="98">
        <f t="shared" si="67"/>
        <v>0</v>
      </c>
      <c r="V231" s="98">
        <f t="shared" si="68"/>
        <v>0</v>
      </c>
      <c r="X231" s="216"/>
    </row>
    <row r="232" spans="1:25">
      <c r="A232" s="53"/>
      <c r="B232" s="54"/>
      <c r="C232" s="55"/>
      <c r="D232" s="53"/>
      <c r="E232" s="53"/>
      <c r="F232" s="59">
        <f t="shared" ref="F232:V232" si="74">+SUM(F221:F231)</f>
        <v>40863.869999999995</v>
      </c>
      <c r="G232" s="59">
        <f t="shared" si="74"/>
        <v>2000</v>
      </c>
      <c r="H232" s="59">
        <f t="shared" si="74"/>
        <v>0</v>
      </c>
      <c r="I232" s="59" t="e">
        <f t="shared" si="74"/>
        <v>#N/A</v>
      </c>
      <c r="J232" s="59" t="e">
        <f t="shared" si="74"/>
        <v>#N/A</v>
      </c>
      <c r="K232" s="59" t="e">
        <f t="shared" si="74"/>
        <v>#N/A</v>
      </c>
      <c r="L232" s="59" t="e">
        <f t="shared" si="74"/>
        <v>#N/A</v>
      </c>
      <c r="M232" s="59" t="e">
        <f t="shared" si="74"/>
        <v>#N/A</v>
      </c>
      <c r="N232" s="59">
        <f t="shared" si="74"/>
        <v>3872.420478</v>
      </c>
      <c r="O232" s="59">
        <f t="shared" si="74"/>
        <v>0</v>
      </c>
      <c r="P232" s="59">
        <f t="shared" si="74"/>
        <v>0</v>
      </c>
      <c r="Q232" s="59">
        <f t="shared" si="74"/>
        <v>0</v>
      </c>
      <c r="R232" s="59">
        <f t="shared" si="74"/>
        <v>0</v>
      </c>
      <c r="S232" s="59">
        <f t="shared" si="74"/>
        <v>0</v>
      </c>
      <c r="T232" s="59">
        <f t="shared" si="74"/>
        <v>40863.869999999995</v>
      </c>
      <c r="U232" s="59">
        <f t="shared" si="74"/>
        <v>3872.420478</v>
      </c>
      <c r="V232" s="59">
        <f t="shared" si="74"/>
        <v>36991.449522000003</v>
      </c>
      <c r="X232" s="216"/>
    </row>
    <row r="233" spans="1:25">
      <c r="A233" s="53"/>
      <c r="B233" s="54"/>
      <c r="C233" s="55"/>
      <c r="D233" s="53"/>
      <c r="E233" s="117"/>
      <c r="F233" s="59"/>
      <c r="G233" s="59"/>
      <c r="H233" s="59"/>
      <c r="I233" s="59"/>
      <c r="J233" s="59"/>
      <c r="K233" s="59"/>
      <c r="L233" s="59"/>
      <c r="M233" s="59"/>
      <c r="N233" s="86"/>
      <c r="O233" s="59"/>
      <c r="P233" s="59"/>
      <c r="Q233" s="59"/>
      <c r="R233" s="59"/>
      <c r="S233" s="59"/>
      <c r="T233" s="59"/>
      <c r="U233" s="59"/>
    </row>
    <row r="234" spans="1:25">
      <c r="A234" s="53"/>
      <c r="B234" s="54"/>
      <c r="C234" s="55"/>
      <c r="D234" s="53"/>
      <c r="E234" s="53"/>
      <c r="F234" s="59"/>
      <c r="G234" s="59"/>
      <c r="H234" s="59"/>
      <c r="I234" s="59"/>
      <c r="J234" s="59"/>
      <c r="K234" s="59"/>
      <c r="L234" s="59"/>
      <c r="M234" s="59"/>
      <c r="N234" s="86"/>
      <c r="O234" s="59"/>
      <c r="P234" s="59"/>
      <c r="Q234" s="59"/>
      <c r="R234" s="59"/>
      <c r="S234" s="59"/>
      <c r="T234" s="59"/>
      <c r="U234" s="59"/>
    </row>
    <row r="235" spans="1:25">
      <c r="A235" s="223" t="s">
        <v>222</v>
      </c>
      <c r="B235" s="224"/>
      <c r="C235" s="224"/>
      <c r="D235" s="224"/>
      <c r="E235" s="224"/>
      <c r="F235" s="224"/>
      <c r="G235" s="224"/>
      <c r="H235" s="224"/>
      <c r="I235" s="224"/>
      <c r="J235" s="224"/>
      <c r="K235" s="224"/>
      <c r="L235" s="224"/>
      <c r="M235" s="224"/>
      <c r="N235" s="224"/>
      <c r="O235" s="224"/>
      <c r="P235" s="224"/>
      <c r="Q235" s="224"/>
      <c r="R235" s="224"/>
      <c r="S235" s="224"/>
      <c r="T235" s="224"/>
      <c r="U235" s="224"/>
      <c r="V235" s="225"/>
    </row>
    <row r="236" spans="1:25" ht="25.5" customHeight="1">
      <c r="A236" s="34" t="s">
        <v>4</v>
      </c>
      <c r="B236" s="60" t="s">
        <v>5</v>
      </c>
      <c r="C236" s="36" t="s">
        <v>6</v>
      </c>
      <c r="D236" s="36" t="s">
        <v>7</v>
      </c>
      <c r="E236" s="36" t="s">
        <v>8</v>
      </c>
      <c r="F236" s="36" t="s">
        <v>9</v>
      </c>
      <c r="G236" s="36" t="s">
        <v>10</v>
      </c>
      <c r="H236" s="36" t="s">
        <v>11</v>
      </c>
      <c r="I236" s="76" t="s">
        <v>12</v>
      </c>
      <c r="J236" s="76" t="s">
        <v>13</v>
      </c>
      <c r="K236" s="76" t="s">
        <v>14</v>
      </c>
      <c r="L236" s="76" t="s">
        <v>15</v>
      </c>
      <c r="M236" s="36" t="s">
        <v>16</v>
      </c>
      <c r="N236" s="36" t="s">
        <v>17</v>
      </c>
      <c r="O236" s="36" t="s">
        <v>18</v>
      </c>
      <c r="P236" s="36" t="s">
        <v>19</v>
      </c>
      <c r="Q236" s="36" t="s">
        <v>20</v>
      </c>
      <c r="R236" s="36" t="s">
        <v>21</v>
      </c>
      <c r="S236" s="36" t="s">
        <v>22</v>
      </c>
      <c r="T236" s="206" t="s">
        <v>423</v>
      </c>
      <c r="U236" s="206" t="s">
        <v>424</v>
      </c>
      <c r="V236" s="207" t="s">
        <v>425</v>
      </c>
    </row>
    <row r="237" spans="1:25" ht="25.5" customHeight="1">
      <c r="A237" s="44">
        <v>109</v>
      </c>
      <c r="B237" s="45" t="s">
        <v>223</v>
      </c>
      <c r="C237" s="110" t="s">
        <v>224</v>
      </c>
      <c r="D237" s="109">
        <v>15</v>
      </c>
      <c r="E237" s="82">
        <v>760.52949999999998</v>
      </c>
      <c r="F237" s="82">
        <f>D237*E237</f>
        <v>11407.942499999999</v>
      </c>
      <c r="G237" s="82"/>
      <c r="H237" s="44"/>
      <c r="I237" s="82">
        <f>VLOOKUP($F$237,Tabisr,1)</f>
        <v>8651.41</v>
      </c>
      <c r="J237" s="114">
        <f>+F237-I237</f>
        <v>2756.5324999999993</v>
      </c>
      <c r="K237" s="115">
        <f>VLOOKUP($F$237,Tabisr,4)</f>
        <v>0.21360000000000001</v>
      </c>
      <c r="L237" s="82">
        <f>+J237*K237</f>
        <v>588.79534199999989</v>
      </c>
      <c r="M237" s="82">
        <f>VLOOKUP($F$237,Tabisr,3)</f>
        <v>916.2</v>
      </c>
      <c r="N237" s="116">
        <v>1504.9953419999999</v>
      </c>
      <c r="O237" s="82">
        <v>0</v>
      </c>
      <c r="P237" s="82">
        <v>0</v>
      </c>
      <c r="Q237" s="82">
        <v>0</v>
      </c>
      <c r="R237" s="82">
        <v>0</v>
      </c>
      <c r="S237" s="82">
        <v>0</v>
      </c>
      <c r="T237" s="98">
        <v>11407.942499999999</v>
      </c>
      <c r="U237" s="98">
        <v>1504.9953419999999</v>
      </c>
      <c r="V237" s="98">
        <v>9902.947157999999</v>
      </c>
      <c r="Y237" s="185"/>
    </row>
    <row r="238" spans="1:25" ht="21" customHeight="1">
      <c r="A238" s="44">
        <v>110</v>
      </c>
      <c r="B238" s="46" t="s">
        <v>225</v>
      </c>
      <c r="C238" s="192" t="s">
        <v>226</v>
      </c>
      <c r="D238" s="109">
        <v>15</v>
      </c>
      <c r="E238" s="82">
        <v>477.05450000000002</v>
      </c>
      <c r="F238" s="82">
        <f>D238*E238</f>
        <v>7155.8175000000001</v>
      </c>
      <c r="G238" s="82">
        <v>400</v>
      </c>
      <c r="H238" s="44"/>
      <c r="I238" s="82">
        <f>VLOOKUP($F$238,Tabisr,1)</f>
        <v>6216.16</v>
      </c>
      <c r="J238" s="114">
        <f>+F238-I238</f>
        <v>939.65750000000025</v>
      </c>
      <c r="K238" s="115">
        <f>VLOOKUP($F$238,Tabisr,4)</f>
        <v>0.16</v>
      </c>
      <c r="L238" s="82">
        <f>+J238*K238</f>
        <v>150.34520000000003</v>
      </c>
      <c r="M238" s="82">
        <f>VLOOKUP($F$238,Tabisr,3)</f>
        <v>499.2</v>
      </c>
      <c r="N238" s="116">
        <v>649.54520000000002</v>
      </c>
      <c r="O238" s="82">
        <v>0</v>
      </c>
      <c r="P238" s="82">
        <v>0</v>
      </c>
      <c r="Q238" s="82">
        <v>0</v>
      </c>
      <c r="R238" s="82">
        <v>0</v>
      </c>
      <c r="S238" s="82">
        <v>0</v>
      </c>
      <c r="T238" s="98">
        <v>7155.8175000000001</v>
      </c>
      <c r="U238" s="98">
        <v>649.54520000000002</v>
      </c>
      <c r="V238" s="98">
        <v>6506.2723000000005</v>
      </c>
      <c r="Y238" s="185"/>
    </row>
    <row r="239" spans="1:25">
      <c r="A239" s="44">
        <v>94</v>
      </c>
      <c r="B239" s="45" t="s">
        <v>227</v>
      </c>
      <c r="C239" s="110" t="s">
        <v>35</v>
      </c>
      <c r="D239" s="109">
        <v>15</v>
      </c>
      <c r="E239" s="193">
        <v>315.04000000000002</v>
      </c>
      <c r="F239" s="82">
        <f>D239*E239</f>
        <v>4725.6000000000004</v>
      </c>
      <c r="G239" s="82">
        <v>400</v>
      </c>
      <c r="H239" s="44"/>
      <c r="I239" s="82">
        <f>VLOOKUP($F$239,Tabisr,1)</f>
        <v>3537.16</v>
      </c>
      <c r="J239" s="114">
        <f>+F239-I239</f>
        <v>1188.4400000000005</v>
      </c>
      <c r="K239" s="115">
        <f>VLOOKUP($F$239,Tabisr,4)</f>
        <v>0.10879999999999999</v>
      </c>
      <c r="L239" s="82">
        <f>+J239*K239</f>
        <v>129.30227200000004</v>
      </c>
      <c r="M239" s="82">
        <f>VLOOKUP($F$239,Tabisr,3)</f>
        <v>207.75</v>
      </c>
      <c r="N239" s="116">
        <v>337.05227200000002</v>
      </c>
      <c r="O239" s="82">
        <v>0</v>
      </c>
      <c r="P239" s="194">
        <v>0</v>
      </c>
      <c r="Q239" s="47">
        <v>0</v>
      </c>
      <c r="R239" s="47">
        <v>0</v>
      </c>
      <c r="S239" s="47">
        <v>0</v>
      </c>
      <c r="T239" s="98">
        <v>4725.6000000000004</v>
      </c>
      <c r="U239" s="98">
        <v>937.05227200000002</v>
      </c>
      <c r="V239" s="98">
        <v>3788.5477280000005</v>
      </c>
      <c r="Y239" s="185"/>
    </row>
    <row r="240" spans="1:25">
      <c r="A240" s="44"/>
      <c r="B240" s="45" t="s">
        <v>34</v>
      </c>
      <c r="C240" s="110" t="s">
        <v>228</v>
      </c>
      <c r="D240" s="109"/>
      <c r="E240" s="82">
        <v>0</v>
      </c>
      <c r="F240" s="82"/>
      <c r="G240" s="82"/>
      <c r="H240" s="82"/>
      <c r="I240" s="82"/>
      <c r="J240" s="114"/>
      <c r="K240" s="115"/>
      <c r="L240" s="82"/>
      <c r="M240" s="82"/>
      <c r="N240" s="116"/>
      <c r="O240" s="82"/>
      <c r="P240" s="47">
        <v>0</v>
      </c>
      <c r="Q240" s="47">
        <v>0</v>
      </c>
      <c r="R240" s="47">
        <v>0</v>
      </c>
      <c r="S240" s="47">
        <v>0</v>
      </c>
      <c r="T240" s="98">
        <v>0</v>
      </c>
      <c r="U240" s="98">
        <v>0</v>
      </c>
      <c r="V240" s="98">
        <v>0</v>
      </c>
      <c r="Y240" s="185"/>
    </row>
    <row r="241" spans="1:25">
      <c r="A241" s="37">
        <v>112</v>
      </c>
      <c r="B241" s="38" t="s">
        <v>229</v>
      </c>
      <c r="C241" s="49" t="s">
        <v>213</v>
      </c>
      <c r="D241" s="41">
        <v>15</v>
      </c>
      <c r="E241" s="51">
        <v>412.2405</v>
      </c>
      <c r="F241" s="51">
        <f>D241*E241</f>
        <v>6183.6075000000001</v>
      </c>
      <c r="G241" s="51">
        <v>400</v>
      </c>
      <c r="H241" s="37"/>
      <c r="I241" s="51">
        <f>VLOOKUP($F$241,Tabisr,1)</f>
        <v>3537.16</v>
      </c>
      <c r="J241" s="62">
        <f>+F241-I241</f>
        <v>2646.4475000000002</v>
      </c>
      <c r="K241" s="84">
        <f>VLOOKUP($F$241,Tabisr,4)</f>
        <v>0.10879999999999999</v>
      </c>
      <c r="L241" s="51">
        <f>+J241*K241</f>
        <v>287.93348800000001</v>
      </c>
      <c r="M241" s="51">
        <f>VLOOKUP($F$241,Tabisr,3)</f>
        <v>207.75</v>
      </c>
      <c r="N241" s="52">
        <v>495.68348800000001</v>
      </c>
      <c r="O241" s="51">
        <v>0</v>
      </c>
      <c r="P241" s="51">
        <v>0</v>
      </c>
      <c r="Q241" s="51">
        <v>0</v>
      </c>
      <c r="R241" s="51">
        <v>0</v>
      </c>
      <c r="S241" s="51">
        <v>0</v>
      </c>
      <c r="T241" s="98">
        <v>6183.6075000000001</v>
      </c>
      <c r="U241" s="98">
        <v>495.68348800000001</v>
      </c>
      <c r="V241" s="98">
        <v>5687.9240120000004</v>
      </c>
      <c r="Y241" s="185"/>
    </row>
    <row r="242" spans="1:25" s="23" customFormat="1" ht="11.25">
      <c r="A242" s="37">
        <v>113</v>
      </c>
      <c r="B242" s="38" t="s">
        <v>230</v>
      </c>
      <c r="C242" s="49" t="s">
        <v>130</v>
      </c>
      <c r="D242" s="41">
        <v>15</v>
      </c>
      <c r="E242" s="51">
        <v>303.09399999999999</v>
      </c>
      <c r="F242" s="51">
        <f>D242*E242</f>
        <v>4546.41</v>
      </c>
      <c r="G242" s="51">
        <v>400</v>
      </c>
      <c r="H242" s="51"/>
      <c r="I242" s="51">
        <f>VLOOKUP($F$242,Tabisr,1)</f>
        <v>3537.16</v>
      </c>
      <c r="J242" s="62">
        <f>+F242-I242</f>
        <v>1009.25</v>
      </c>
      <c r="K242" s="84">
        <f>VLOOKUP($F$242,Tabisr,4)</f>
        <v>0.10879999999999999</v>
      </c>
      <c r="L242" s="51">
        <f>+J242*K242</f>
        <v>109.8064</v>
      </c>
      <c r="M242" s="51">
        <f>VLOOKUP($F$242,Tabisr,3)</f>
        <v>207.75</v>
      </c>
      <c r="N242" s="51">
        <v>317.5564</v>
      </c>
      <c r="O242" s="51">
        <v>0</v>
      </c>
      <c r="P242" s="42">
        <v>0</v>
      </c>
      <c r="Q242" s="42">
        <v>0</v>
      </c>
      <c r="R242" s="42">
        <v>0</v>
      </c>
      <c r="S242" s="42">
        <v>0</v>
      </c>
      <c r="T242" s="98">
        <v>4546.41</v>
      </c>
      <c r="U242" s="98">
        <v>317.5564</v>
      </c>
      <c r="V242" s="98">
        <v>4228.8535999999995</v>
      </c>
      <c r="Y242" s="186"/>
    </row>
    <row r="243" spans="1:25">
      <c r="A243" s="53"/>
      <c r="B243" s="54"/>
      <c r="C243" s="55"/>
      <c r="D243" s="53"/>
      <c r="E243" s="59"/>
      <c r="F243" s="59">
        <f>SUM(F237:F242)</f>
        <v>34019.377500000002</v>
      </c>
      <c r="G243" s="59">
        <f>SUM(G237:G242)</f>
        <v>1600</v>
      </c>
      <c r="H243" s="59">
        <f>SUM(H237:H242)</f>
        <v>0</v>
      </c>
      <c r="I243" s="59"/>
      <c r="J243" s="59"/>
      <c r="K243" s="59"/>
      <c r="L243" s="59"/>
      <c r="M243" s="59"/>
      <c r="N243" s="86">
        <v>3304.8327019999997</v>
      </c>
      <c r="O243" s="59">
        <v>0</v>
      </c>
      <c r="P243" s="59">
        <v>0</v>
      </c>
      <c r="Q243" s="59">
        <v>600</v>
      </c>
      <c r="R243" s="59">
        <v>0</v>
      </c>
      <c r="S243" s="59">
        <v>0</v>
      </c>
      <c r="T243" s="59">
        <v>34019.377500000002</v>
      </c>
      <c r="U243" s="59">
        <v>3904.8327019999997</v>
      </c>
      <c r="V243" s="59">
        <v>30114.544797999999</v>
      </c>
      <c r="Y243" s="185"/>
    </row>
    <row r="244" spans="1:25">
      <c r="A244" s="53"/>
      <c r="B244" s="54"/>
      <c r="C244" s="55"/>
      <c r="D244" s="53"/>
      <c r="E244" s="59"/>
      <c r="F244" s="59"/>
      <c r="G244" s="59"/>
      <c r="H244" s="59"/>
      <c r="I244" s="59"/>
      <c r="J244" s="59"/>
      <c r="K244" s="59"/>
      <c r="L244" s="59"/>
      <c r="M244" s="59"/>
      <c r="N244" s="86"/>
      <c r="O244" s="59"/>
      <c r="P244" s="59"/>
      <c r="Q244" s="59"/>
      <c r="R244" s="59"/>
      <c r="S244" s="59"/>
      <c r="T244" s="59"/>
      <c r="U244" s="59"/>
    </row>
    <row r="245" spans="1:25">
      <c r="A245" s="53"/>
      <c r="B245" s="54"/>
      <c r="C245" s="55"/>
      <c r="D245" s="53"/>
      <c r="E245" s="59"/>
      <c r="F245" s="59"/>
      <c r="G245" s="59"/>
      <c r="H245" s="59"/>
      <c r="I245" s="59"/>
      <c r="J245" s="59"/>
      <c r="K245" s="59"/>
      <c r="L245" s="59"/>
      <c r="M245" s="59"/>
      <c r="N245" s="86"/>
      <c r="O245" s="59"/>
      <c r="P245" s="59"/>
      <c r="Q245" s="59"/>
      <c r="R245" s="59"/>
      <c r="S245" s="59"/>
      <c r="T245" s="59"/>
      <c r="U245" s="59"/>
    </row>
    <row r="246" spans="1:25" ht="12" customHeight="1">
      <c r="A246" s="228" t="s">
        <v>231</v>
      </c>
      <c r="B246" s="229"/>
      <c r="C246" s="229"/>
      <c r="D246" s="229"/>
      <c r="E246" s="229"/>
      <c r="F246" s="229"/>
      <c r="G246" s="229"/>
      <c r="H246" s="229"/>
      <c r="I246" s="229"/>
      <c r="J246" s="229"/>
      <c r="K246" s="229"/>
      <c r="L246" s="229"/>
      <c r="M246" s="229"/>
      <c r="N246" s="229"/>
      <c r="O246" s="229"/>
      <c r="P246" s="229"/>
      <c r="Q246" s="229"/>
      <c r="R246" s="229"/>
      <c r="S246" s="229"/>
      <c r="T246" s="229"/>
      <c r="U246" s="229"/>
      <c r="V246" s="230"/>
    </row>
    <row r="247" spans="1:25" ht="25.5" customHeight="1">
      <c r="A247" s="34" t="s">
        <v>4</v>
      </c>
      <c r="B247" s="60" t="s">
        <v>5</v>
      </c>
      <c r="C247" s="36" t="s">
        <v>6</v>
      </c>
      <c r="D247" s="36" t="s">
        <v>7</v>
      </c>
      <c r="E247" s="36" t="s">
        <v>8</v>
      </c>
      <c r="F247" s="36" t="s">
        <v>9</v>
      </c>
      <c r="G247" s="36" t="s">
        <v>10</v>
      </c>
      <c r="H247" s="36" t="s">
        <v>11</v>
      </c>
      <c r="I247" s="76" t="s">
        <v>12</v>
      </c>
      <c r="J247" s="76" t="s">
        <v>13</v>
      </c>
      <c r="K247" s="76" t="s">
        <v>14</v>
      </c>
      <c r="L247" s="76" t="s">
        <v>15</v>
      </c>
      <c r="M247" s="36" t="s">
        <v>16</v>
      </c>
      <c r="N247" s="36" t="s">
        <v>17</v>
      </c>
      <c r="O247" s="36" t="s">
        <v>18</v>
      </c>
      <c r="P247" s="36" t="s">
        <v>19</v>
      </c>
      <c r="Q247" s="36" t="s">
        <v>20</v>
      </c>
      <c r="R247" s="36" t="s">
        <v>21</v>
      </c>
      <c r="S247" s="36" t="s">
        <v>22</v>
      </c>
      <c r="T247" s="206" t="s">
        <v>423</v>
      </c>
      <c r="U247" s="206" t="s">
        <v>424</v>
      </c>
      <c r="V247" s="207" t="s">
        <v>425</v>
      </c>
    </row>
    <row r="248" spans="1:25" ht="22.5" customHeight="1">
      <c r="A248" s="64">
        <v>114</v>
      </c>
      <c r="B248" s="65" t="s">
        <v>232</v>
      </c>
      <c r="C248" s="67" t="s">
        <v>233</v>
      </c>
      <c r="D248" s="107">
        <v>15</v>
      </c>
      <c r="E248" s="69">
        <v>760.52949999999998</v>
      </c>
      <c r="F248" s="69">
        <f>D248*E248</f>
        <v>11407.942499999999</v>
      </c>
      <c r="G248" s="69"/>
      <c r="H248" s="69"/>
      <c r="I248" s="69">
        <f>VLOOKUP($F$248,Tabisr,1)</f>
        <v>8651.41</v>
      </c>
      <c r="J248" s="90">
        <f>+F248-I248</f>
        <v>2756.5324999999993</v>
      </c>
      <c r="K248" s="91">
        <f>VLOOKUP($F$248,Tabisr,4)</f>
        <v>0.21360000000000001</v>
      </c>
      <c r="L248" s="69">
        <f>+J248*K248</f>
        <v>588.79534199999989</v>
      </c>
      <c r="M248" s="69">
        <f>VLOOKUP($F$248,Tabisr,3)</f>
        <v>916.2</v>
      </c>
      <c r="N248" s="85">
        <f>+M248+L248</f>
        <v>1504.9953419999999</v>
      </c>
      <c r="O248" s="69">
        <f>VLOOKUP($F$237,Tabsub,3)</f>
        <v>0</v>
      </c>
      <c r="P248" s="69">
        <v>0</v>
      </c>
      <c r="Q248" s="69">
        <v>0</v>
      </c>
      <c r="R248" s="69">
        <v>0</v>
      </c>
      <c r="S248" s="69">
        <v>0</v>
      </c>
      <c r="T248" s="98">
        <f t="shared" ref="T248" si="75">F248+H248</f>
        <v>11407.942499999999</v>
      </c>
      <c r="U248" s="98">
        <f t="shared" ref="U248" si="76">N248+P248+Q248+R248+S248</f>
        <v>1504.9953419999999</v>
      </c>
      <c r="V248" s="98">
        <f t="shared" ref="V248" si="77">T248-U248</f>
        <v>9902.947157999999</v>
      </c>
    </row>
    <row r="249" spans="1:25">
      <c r="A249" s="53"/>
      <c r="B249" s="54"/>
      <c r="C249" s="55"/>
      <c r="D249" s="53"/>
      <c r="E249" s="59"/>
      <c r="F249" s="59">
        <f t="shared" ref="F249:V249" si="78">SUM(F248)</f>
        <v>11407.942499999999</v>
      </c>
      <c r="G249" s="59">
        <f t="shared" si="78"/>
        <v>0</v>
      </c>
      <c r="H249" s="59">
        <f t="shared" si="78"/>
        <v>0</v>
      </c>
      <c r="I249" s="59">
        <f t="shared" si="78"/>
        <v>8651.41</v>
      </c>
      <c r="J249" s="59">
        <f t="shared" si="78"/>
        <v>2756.5324999999993</v>
      </c>
      <c r="K249" s="59">
        <f t="shared" si="78"/>
        <v>0.21360000000000001</v>
      </c>
      <c r="L249" s="59">
        <f t="shared" si="78"/>
        <v>588.79534199999989</v>
      </c>
      <c r="M249" s="59">
        <f t="shared" si="78"/>
        <v>916.2</v>
      </c>
      <c r="N249" s="86">
        <f t="shared" si="78"/>
        <v>1504.9953419999999</v>
      </c>
      <c r="O249" s="59">
        <f t="shared" si="78"/>
        <v>0</v>
      </c>
      <c r="P249" s="59">
        <f t="shared" si="78"/>
        <v>0</v>
      </c>
      <c r="Q249" s="59">
        <f t="shared" si="78"/>
        <v>0</v>
      </c>
      <c r="R249" s="59">
        <f t="shared" si="78"/>
        <v>0</v>
      </c>
      <c r="S249" s="59">
        <f t="shared" si="78"/>
        <v>0</v>
      </c>
      <c r="T249" s="59">
        <f t="shared" si="78"/>
        <v>11407.942499999999</v>
      </c>
      <c r="U249" s="59">
        <f t="shared" si="78"/>
        <v>1504.9953419999999</v>
      </c>
      <c r="V249" s="59">
        <f t="shared" si="78"/>
        <v>9902.947157999999</v>
      </c>
    </row>
    <row r="250" spans="1:25">
      <c r="A250" s="53"/>
      <c r="B250" s="54"/>
      <c r="C250" s="55"/>
      <c r="D250" s="53"/>
      <c r="E250" s="59"/>
      <c r="F250" s="59"/>
      <c r="G250" s="59"/>
      <c r="H250" s="59"/>
      <c r="I250" s="59"/>
      <c r="J250" s="59"/>
      <c r="K250" s="59"/>
      <c r="L250" s="59"/>
      <c r="M250" s="59"/>
      <c r="N250" s="86"/>
      <c r="O250" s="59"/>
      <c r="P250" s="59"/>
      <c r="Q250" s="59"/>
      <c r="R250" s="59"/>
      <c r="S250" s="59"/>
      <c r="T250" s="59"/>
      <c r="U250" s="59"/>
    </row>
    <row r="251" spans="1:25">
      <c r="A251" s="53"/>
      <c r="B251" s="54"/>
      <c r="C251" s="55"/>
      <c r="D251" s="53"/>
      <c r="E251" s="53"/>
      <c r="F251" s="59"/>
      <c r="G251" s="59"/>
      <c r="H251" s="59"/>
      <c r="I251" s="59"/>
      <c r="J251" s="59"/>
      <c r="K251" s="59"/>
      <c r="L251" s="59"/>
      <c r="M251" s="59"/>
      <c r="N251" s="86"/>
      <c r="O251" s="59"/>
      <c r="P251" s="59"/>
      <c r="Q251" s="59"/>
      <c r="R251" s="59"/>
      <c r="S251" s="59"/>
      <c r="T251" s="59"/>
      <c r="U251" s="59"/>
    </row>
    <row r="252" spans="1:25" ht="12" customHeight="1">
      <c r="A252" s="228" t="s">
        <v>234</v>
      </c>
      <c r="B252" s="229"/>
      <c r="C252" s="229"/>
      <c r="D252" s="229"/>
      <c r="E252" s="229"/>
      <c r="F252" s="229"/>
      <c r="G252" s="229"/>
      <c r="H252" s="229"/>
      <c r="I252" s="229"/>
      <c r="J252" s="229"/>
      <c r="K252" s="229"/>
      <c r="L252" s="229"/>
      <c r="M252" s="229"/>
      <c r="N252" s="229"/>
      <c r="O252" s="229"/>
      <c r="P252" s="229"/>
      <c r="Q252" s="229"/>
      <c r="R252" s="229"/>
      <c r="S252" s="229"/>
      <c r="T252" s="229"/>
      <c r="U252" s="229"/>
      <c r="V252" s="230"/>
    </row>
    <row r="253" spans="1:25" ht="25.9" customHeight="1">
      <c r="A253" s="34" t="s">
        <v>4</v>
      </c>
      <c r="B253" s="60" t="s">
        <v>5</v>
      </c>
      <c r="C253" s="36" t="s">
        <v>6</v>
      </c>
      <c r="D253" s="36" t="s">
        <v>7</v>
      </c>
      <c r="E253" s="36" t="s">
        <v>8</v>
      </c>
      <c r="F253" s="36" t="s">
        <v>9</v>
      </c>
      <c r="G253" s="36" t="s">
        <v>10</v>
      </c>
      <c r="H253" s="36" t="s">
        <v>11</v>
      </c>
      <c r="I253" s="76" t="s">
        <v>12</v>
      </c>
      <c r="J253" s="76" t="s">
        <v>13</v>
      </c>
      <c r="K253" s="76" t="s">
        <v>14</v>
      </c>
      <c r="L253" s="76" t="s">
        <v>15</v>
      </c>
      <c r="M253" s="36" t="s">
        <v>16</v>
      </c>
      <c r="N253" s="36" t="s">
        <v>17</v>
      </c>
      <c r="O253" s="36" t="s">
        <v>18</v>
      </c>
      <c r="P253" s="36" t="s">
        <v>19</v>
      </c>
      <c r="Q253" s="36" t="s">
        <v>20</v>
      </c>
      <c r="R253" s="36" t="s">
        <v>21</v>
      </c>
      <c r="S253" s="36" t="s">
        <v>22</v>
      </c>
      <c r="T253" s="206" t="s">
        <v>423</v>
      </c>
      <c r="U253" s="206" t="s">
        <v>424</v>
      </c>
      <c r="V253" s="207" t="s">
        <v>425</v>
      </c>
    </row>
    <row r="254" spans="1:25" ht="21" customHeight="1">
      <c r="A254" s="37">
        <v>23</v>
      </c>
      <c r="B254" s="38" t="s">
        <v>235</v>
      </c>
      <c r="C254" s="49" t="s">
        <v>236</v>
      </c>
      <c r="D254" s="41">
        <v>15</v>
      </c>
      <c r="E254" s="51">
        <v>760.52949999999998</v>
      </c>
      <c r="F254" s="51">
        <f>D254*E254</f>
        <v>11407.942499999999</v>
      </c>
      <c r="G254" s="51"/>
      <c r="H254" s="51"/>
      <c r="I254" s="51">
        <f>VLOOKUP($F$254,Tabisr,1)</f>
        <v>8651.41</v>
      </c>
      <c r="J254" s="62">
        <f>+F254-I254</f>
        <v>2756.5324999999993</v>
      </c>
      <c r="K254" s="84">
        <f>VLOOKUP($F$254,Tabisr,4)</f>
        <v>0.21360000000000001</v>
      </c>
      <c r="L254" s="51">
        <f>+J254*K254</f>
        <v>588.79534199999989</v>
      </c>
      <c r="M254" s="51">
        <f>VLOOKUP($F$254,Tabisr,3)</f>
        <v>916.2</v>
      </c>
      <c r="N254" s="79">
        <f>+M254+L254</f>
        <v>1504.9953419999999</v>
      </c>
      <c r="O254" s="51"/>
      <c r="P254" s="51">
        <v>0</v>
      </c>
      <c r="Q254" s="51">
        <v>0</v>
      </c>
      <c r="R254" s="51">
        <v>0</v>
      </c>
      <c r="S254" s="51">
        <v>0</v>
      </c>
      <c r="T254" s="98">
        <f t="shared" ref="T254" si="79">F254+H254</f>
        <v>11407.942499999999</v>
      </c>
      <c r="U254" s="98">
        <f t="shared" ref="U254" si="80">N254+P254+Q254+R254+S254</f>
        <v>1504.9953419999999</v>
      </c>
      <c r="V254" s="98">
        <f t="shared" ref="V254" si="81">T254-U254</f>
        <v>9902.947157999999</v>
      </c>
      <c r="Y254" s="185"/>
    </row>
    <row r="255" spans="1:25" ht="21.75" customHeight="1">
      <c r="A255" s="37"/>
      <c r="B255" s="65" t="s">
        <v>40</v>
      </c>
      <c r="C255" s="49" t="s">
        <v>237</v>
      </c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126"/>
      <c r="O255" s="63"/>
      <c r="P255" s="51">
        <v>0</v>
      </c>
      <c r="Q255" s="51">
        <v>0</v>
      </c>
      <c r="R255" s="51">
        <v>0</v>
      </c>
      <c r="S255" s="51">
        <v>0</v>
      </c>
      <c r="T255" s="98">
        <f t="shared" ref="T255:T258" si="82">F255+H255</f>
        <v>0</v>
      </c>
      <c r="U255" s="98">
        <f t="shared" ref="U255:U258" si="83">N255+P255+Q255+R255+S255</f>
        <v>0</v>
      </c>
      <c r="V255" s="98">
        <f t="shared" ref="V255:V258" si="84">T255-U255</f>
        <v>0</v>
      </c>
      <c r="Y255" s="185"/>
    </row>
    <row r="256" spans="1:25" ht="22.5">
      <c r="A256" s="44">
        <v>53</v>
      </c>
      <c r="B256" s="45" t="s">
        <v>238</v>
      </c>
      <c r="C256" s="110" t="s">
        <v>239</v>
      </c>
      <c r="D256" s="195">
        <v>15</v>
      </c>
      <c r="E256" s="82">
        <v>477.05450000000002</v>
      </c>
      <c r="F256" s="82">
        <f>D256*E256</f>
        <v>7155.8175000000001</v>
      </c>
      <c r="G256" s="82">
        <v>400</v>
      </c>
      <c r="H256" s="196"/>
      <c r="I256" s="82">
        <f>VLOOKUP($F$256,Tabisr,1)</f>
        <v>6216.16</v>
      </c>
      <c r="J256" s="114">
        <f>+F256-I256</f>
        <v>939.65750000000025</v>
      </c>
      <c r="K256" s="115">
        <f>VLOOKUP($F$256,Tabisr,4)</f>
        <v>0.16</v>
      </c>
      <c r="L256" s="82">
        <f>+J256*K256</f>
        <v>150.34520000000003</v>
      </c>
      <c r="M256" s="82">
        <f>VLOOKUP($F$256,Tabisr,3)</f>
        <v>499.2</v>
      </c>
      <c r="N256" s="83">
        <f>+M256+L256</f>
        <v>649.54520000000002</v>
      </c>
      <c r="O256" s="82">
        <f>VLOOKUP($F$290,Tabsub,3)</f>
        <v>0</v>
      </c>
      <c r="P256" s="82">
        <v>0</v>
      </c>
      <c r="Q256" s="82">
        <v>0</v>
      </c>
      <c r="R256" s="82">
        <v>0</v>
      </c>
      <c r="S256" s="82"/>
      <c r="T256" s="98">
        <f t="shared" si="82"/>
        <v>7155.8175000000001</v>
      </c>
      <c r="U256" s="98">
        <f t="shared" si="83"/>
        <v>649.54520000000002</v>
      </c>
      <c r="V256" s="98">
        <f t="shared" si="84"/>
        <v>6506.2723000000005</v>
      </c>
      <c r="Y256" s="185"/>
    </row>
    <row r="257" spans="1:25" ht="22.5">
      <c r="A257" s="37">
        <v>15</v>
      </c>
      <c r="B257" s="38" t="s">
        <v>240</v>
      </c>
      <c r="C257" s="49" t="s">
        <v>241</v>
      </c>
      <c r="D257" s="101">
        <v>15</v>
      </c>
      <c r="E257" s="51">
        <v>359.09899999999999</v>
      </c>
      <c r="F257" s="51">
        <f>D257*E257</f>
        <v>5386.4849999999997</v>
      </c>
      <c r="G257" s="51">
        <v>400</v>
      </c>
      <c r="H257" s="37"/>
      <c r="I257" s="51">
        <f>VLOOKUP($F$257,Tabisr,1)</f>
        <v>3537.16</v>
      </c>
      <c r="J257" s="62">
        <f>+F257-I257</f>
        <v>1849.3249999999998</v>
      </c>
      <c r="K257" s="84">
        <f>VLOOKUP($F$257,Tabisr,4)</f>
        <v>0.10879999999999999</v>
      </c>
      <c r="L257" s="51">
        <f>+J257*K257</f>
        <v>201.20655999999997</v>
      </c>
      <c r="M257" s="51">
        <f>VLOOKUP($F$257,Tabisr,3)</f>
        <v>207.75</v>
      </c>
      <c r="N257" s="79">
        <f>+M257+L257</f>
        <v>408.95655999999997</v>
      </c>
      <c r="O257" s="51">
        <f>VLOOKUP($F$257,Tabsub,3)</f>
        <v>0</v>
      </c>
      <c r="P257" s="51">
        <v>0</v>
      </c>
      <c r="Q257" s="51">
        <v>0</v>
      </c>
      <c r="R257" s="51">
        <v>0</v>
      </c>
      <c r="S257" s="51">
        <v>0</v>
      </c>
      <c r="T257" s="98">
        <f t="shared" si="82"/>
        <v>5386.4849999999997</v>
      </c>
      <c r="U257" s="98">
        <f t="shared" si="83"/>
        <v>408.95655999999997</v>
      </c>
      <c r="V257" s="98">
        <f t="shared" si="84"/>
        <v>4977.52844</v>
      </c>
      <c r="Y257" s="185"/>
    </row>
    <row r="258" spans="1:25">
      <c r="A258" s="37">
        <v>27</v>
      </c>
      <c r="B258" s="38" t="s">
        <v>242</v>
      </c>
      <c r="C258" s="49" t="s">
        <v>35</v>
      </c>
      <c r="D258" s="101">
        <v>15</v>
      </c>
      <c r="E258" s="127">
        <v>315.04000000000002</v>
      </c>
      <c r="F258" s="128">
        <f>D258*E258</f>
        <v>4725.6000000000004</v>
      </c>
      <c r="G258" s="128">
        <v>400</v>
      </c>
      <c r="H258" s="128"/>
      <c r="I258" s="51">
        <f>VLOOKUP($F$258,Tabisr,1)</f>
        <v>3537.16</v>
      </c>
      <c r="J258" s="62">
        <f>+F258-I258</f>
        <v>1188.4400000000005</v>
      </c>
      <c r="K258" s="84">
        <f>VLOOKUP($F$258,Tabisr,4)</f>
        <v>0.10879999999999999</v>
      </c>
      <c r="L258" s="128">
        <f>+J258*K258</f>
        <v>129.30227200000004</v>
      </c>
      <c r="M258" s="51">
        <f>VLOOKUP($F$258,Tabisr,3)</f>
        <v>207.75</v>
      </c>
      <c r="N258" s="79">
        <f>+M258+L258</f>
        <v>337.05227200000002</v>
      </c>
      <c r="O258" s="51">
        <f>VLOOKUP($F$258,Tabsub,3)</f>
        <v>0</v>
      </c>
      <c r="P258" s="51">
        <v>0</v>
      </c>
      <c r="Q258" s="51">
        <v>0</v>
      </c>
      <c r="R258" s="51">
        <v>0</v>
      </c>
      <c r="S258" s="51">
        <v>0</v>
      </c>
      <c r="T258" s="98">
        <f t="shared" si="82"/>
        <v>4725.6000000000004</v>
      </c>
      <c r="U258" s="98">
        <f t="shared" si="83"/>
        <v>337.05227200000002</v>
      </c>
      <c r="V258" s="98">
        <f t="shared" si="84"/>
        <v>4388.5477280000005</v>
      </c>
      <c r="Y258" s="185"/>
    </row>
    <row r="259" spans="1:25">
      <c r="A259" s="53"/>
      <c r="B259" s="54"/>
      <c r="C259" s="55"/>
      <c r="D259" s="57"/>
      <c r="E259" s="58"/>
      <c r="F259" s="70">
        <f>+SUM(F254:F258)</f>
        <v>28675.845000000001</v>
      </c>
      <c r="G259" s="70">
        <f>+SUM(G254:G258)</f>
        <v>1200</v>
      </c>
      <c r="H259" s="70">
        <f>+SUM(H254:H258)</f>
        <v>0</v>
      </c>
      <c r="I259" s="70"/>
      <c r="J259" s="70"/>
      <c r="K259" s="70"/>
      <c r="L259" s="70"/>
      <c r="M259" s="70"/>
      <c r="N259" s="70">
        <f t="shared" ref="N259:V259" si="85">+SUM(N254:N258)</f>
        <v>2900.5493739999997</v>
      </c>
      <c r="O259" s="70">
        <f t="shared" si="85"/>
        <v>0</v>
      </c>
      <c r="P259" s="70">
        <f t="shared" si="85"/>
        <v>0</v>
      </c>
      <c r="Q259" s="70">
        <f t="shared" si="85"/>
        <v>0</v>
      </c>
      <c r="R259" s="70">
        <f t="shared" si="85"/>
        <v>0</v>
      </c>
      <c r="S259" s="70">
        <f t="shared" si="85"/>
        <v>0</v>
      </c>
      <c r="T259" s="70">
        <f t="shared" si="85"/>
        <v>28675.845000000001</v>
      </c>
      <c r="U259" s="70">
        <f t="shared" si="85"/>
        <v>2900.5493739999997</v>
      </c>
      <c r="V259" s="70">
        <f t="shared" si="85"/>
        <v>25775.295626000003</v>
      </c>
      <c r="Y259" s="185"/>
    </row>
    <row r="260" spans="1:25">
      <c r="A260" s="53"/>
      <c r="B260" s="54"/>
      <c r="C260" s="55"/>
      <c r="D260" s="57"/>
      <c r="E260" s="58"/>
      <c r="F260" s="70"/>
      <c r="G260" s="70"/>
      <c r="H260" s="70"/>
      <c r="I260" s="70"/>
      <c r="J260" s="70"/>
      <c r="K260" s="70"/>
      <c r="L260" s="70"/>
      <c r="M260" s="70"/>
      <c r="N260" s="73"/>
      <c r="O260" s="70"/>
      <c r="P260" s="70"/>
      <c r="Q260" s="70"/>
      <c r="R260" s="70"/>
      <c r="S260" s="70"/>
      <c r="T260" s="70"/>
      <c r="U260" s="70"/>
    </row>
    <row r="261" spans="1:25">
      <c r="A261" s="53"/>
      <c r="B261" s="54"/>
      <c r="C261" s="55"/>
      <c r="D261" s="53"/>
      <c r="E261" s="53"/>
      <c r="F261" s="59"/>
      <c r="G261" s="59"/>
      <c r="H261" s="59"/>
      <c r="I261" s="59"/>
      <c r="J261" s="59"/>
      <c r="K261" s="59"/>
      <c r="L261" s="59"/>
      <c r="M261" s="59"/>
      <c r="N261" s="86"/>
      <c r="O261" s="59"/>
      <c r="P261" s="59"/>
      <c r="Q261" s="59"/>
      <c r="R261" s="59"/>
      <c r="S261" s="59"/>
      <c r="T261" s="59"/>
      <c r="U261" s="59"/>
    </row>
    <row r="262" spans="1:25">
      <c r="A262" s="223" t="s">
        <v>243</v>
      </c>
      <c r="B262" s="224"/>
      <c r="C262" s="224"/>
      <c r="D262" s="224"/>
      <c r="E262" s="224"/>
      <c r="F262" s="224"/>
      <c r="G262" s="224"/>
      <c r="H262" s="224"/>
      <c r="I262" s="224"/>
      <c r="J262" s="224"/>
      <c r="K262" s="224"/>
      <c r="L262" s="224"/>
      <c r="M262" s="224"/>
      <c r="N262" s="224"/>
      <c r="O262" s="224"/>
      <c r="P262" s="224"/>
      <c r="Q262" s="224"/>
      <c r="R262" s="224"/>
      <c r="S262" s="224"/>
      <c r="T262" s="224"/>
      <c r="U262" s="224"/>
      <c r="V262" s="225"/>
    </row>
    <row r="263" spans="1:25" ht="21" customHeight="1">
      <c r="A263" s="34" t="s">
        <v>4</v>
      </c>
      <c r="B263" s="60" t="s">
        <v>5</v>
      </c>
      <c r="C263" s="36" t="s">
        <v>6</v>
      </c>
      <c r="D263" s="36" t="s">
        <v>7</v>
      </c>
      <c r="E263" s="36" t="s">
        <v>8</v>
      </c>
      <c r="F263" s="36" t="s">
        <v>9</v>
      </c>
      <c r="G263" s="36" t="s">
        <v>10</v>
      </c>
      <c r="H263" s="36" t="s">
        <v>11</v>
      </c>
      <c r="I263" s="76" t="s">
        <v>12</v>
      </c>
      <c r="J263" s="76" t="s">
        <v>13</v>
      </c>
      <c r="K263" s="76" t="s">
        <v>14</v>
      </c>
      <c r="L263" s="76" t="s">
        <v>15</v>
      </c>
      <c r="M263" s="36" t="s">
        <v>16</v>
      </c>
      <c r="N263" s="36" t="s">
        <v>17</v>
      </c>
      <c r="O263" s="36" t="s">
        <v>18</v>
      </c>
      <c r="P263" s="36" t="s">
        <v>19</v>
      </c>
      <c r="Q263" s="36" t="s">
        <v>20</v>
      </c>
      <c r="R263" s="36" t="s">
        <v>21</v>
      </c>
      <c r="S263" s="36" t="s">
        <v>22</v>
      </c>
      <c r="T263" s="206" t="s">
        <v>423</v>
      </c>
      <c r="U263" s="206" t="s">
        <v>424</v>
      </c>
      <c r="V263" s="207" t="s">
        <v>425</v>
      </c>
    </row>
    <row r="264" spans="1:25">
      <c r="A264" s="64">
        <v>367</v>
      </c>
      <c r="B264" s="65" t="s">
        <v>418</v>
      </c>
      <c r="C264" s="67" t="s">
        <v>244</v>
      </c>
      <c r="D264" s="68">
        <v>15</v>
      </c>
      <c r="E264" s="69">
        <v>760.52949999999998</v>
      </c>
      <c r="F264" s="69">
        <f t="shared" ref="F264:F271" si="86">D264*E264</f>
        <v>11407.942499999999</v>
      </c>
      <c r="G264" s="69"/>
      <c r="H264" s="69"/>
      <c r="I264" s="69">
        <f>VLOOKUP($F$264,Tabisr,1)</f>
        <v>8651.41</v>
      </c>
      <c r="J264" s="90">
        <f t="shared" ref="J264:J271" si="87">+F264-I264</f>
        <v>2756.5324999999993</v>
      </c>
      <c r="K264" s="91">
        <f>VLOOKUP($F$264,Tabisr,4)</f>
        <v>0.21360000000000001</v>
      </c>
      <c r="L264" s="69">
        <f t="shared" ref="L264:L271" si="88">+J264*K264</f>
        <v>588.79534199999989</v>
      </c>
      <c r="M264" s="69">
        <f>VLOOKUP($F$264,Tabisr,3)</f>
        <v>916.2</v>
      </c>
      <c r="N264" s="85">
        <v>1504.9953419999999</v>
      </c>
      <c r="O264" s="69">
        <v>0</v>
      </c>
      <c r="P264" s="69">
        <v>0</v>
      </c>
      <c r="Q264" s="69">
        <v>0</v>
      </c>
      <c r="R264" s="69">
        <v>0</v>
      </c>
      <c r="S264" s="69">
        <v>0</v>
      </c>
      <c r="T264" s="98">
        <v>11407.942499999999</v>
      </c>
      <c r="U264" s="98">
        <v>1504.9953419999999</v>
      </c>
      <c r="V264" s="98">
        <v>9902.947157999999</v>
      </c>
      <c r="Y264" s="185"/>
    </row>
    <row r="265" spans="1:25">
      <c r="A265" s="129">
        <v>126</v>
      </c>
      <c r="B265" s="130" t="s">
        <v>245</v>
      </c>
      <c r="C265" s="131" t="s">
        <v>35</v>
      </c>
      <c r="D265" s="68">
        <v>15</v>
      </c>
      <c r="E265" s="51">
        <v>315.04000000000002</v>
      </c>
      <c r="F265" s="51">
        <f t="shared" si="86"/>
        <v>4725.6000000000004</v>
      </c>
      <c r="G265" s="51">
        <v>400</v>
      </c>
      <c r="H265" s="51"/>
      <c r="I265" s="51">
        <f>VLOOKUP($F$265,Tabisr,1)</f>
        <v>3537.16</v>
      </c>
      <c r="J265" s="62">
        <f t="shared" si="87"/>
        <v>1188.4400000000005</v>
      </c>
      <c r="K265" s="84">
        <f>VLOOKUP($F$265,Tabisr,4)</f>
        <v>0.10879999999999999</v>
      </c>
      <c r="L265" s="51">
        <f t="shared" si="88"/>
        <v>129.30227200000004</v>
      </c>
      <c r="M265" s="51">
        <f>VLOOKUP($F$265,Tabisr,3)</f>
        <v>207.75</v>
      </c>
      <c r="N265" s="52">
        <v>337.05227200000002</v>
      </c>
      <c r="O265" s="51">
        <v>0</v>
      </c>
      <c r="P265" s="51">
        <v>0</v>
      </c>
      <c r="Q265" s="51">
        <v>0</v>
      </c>
      <c r="R265" s="51">
        <v>0</v>
      </c>
      <c r="S265" s="51">
        <v>0</v>
      </c>
      <c r="T265" s="98">
        <v>4725.6000000000004</v>
      </c>
      <c r="U265" s="98">
        <v>337.05227200000002</v>
      </c>
      <c r="V265" s="98">
        <v>4388.5477280000005</v>
      </c>
      <c r="Y265" s="185"/>
    </row>
    <row r="266" spans="1:25">
      <c r="A266" s="37">
        <v>119</v>
      </c>
      <c r="B266" s="38" t="s">
        <v>246</v>
      </c>
      <c r="C266" s="49" t="s">
        <v>247</v>
      </c>
      <c r="D266" s="68">
        <v>15</v>
      </c>
      <c r="E266" s="51">
        <v>315.04000000000002</v>
      </c>
      <c r="F266" s="51">
        <f t="shared" si="86"/>
        <v>4725.6000000000004</v>
      </c>
      <c r="G266" s="51">
        <v>400</v>
      </c>
      <c r="H266" s="51"/>
      <c r="I266" s="51">
        <f>VLOOKUP($F$266,Tabisr,1)</f>
        <v>3537.16</v>
      </c>
      <c r="J266" s="62">
        <f t="shared" si="87"/>
        <v>1188.4400000000005</v>
      </c>
      <c r="K266" s="84">
        <f>VLOOKUP($F$266,Tabisr,4)</f>
        <v>0.10879999999999999</v>
      </c>
      <c r="L266" s="51">
        <f t="shared" si="88"/>
        <v>129.30227200000004</v>
      </c>
      <c r="M266" s="51">
        <f>VLOOKUP($F$266,Tabisr,3)</f>
        <v>207.75</v>
      </c>
      <c r="N266" s="52">
        <v>337.05227200000002</v>
      </c>
      <c r="O266" s="51">
        <v>0</v>
      </c>
      <c r="P266" s="51">
        <v>0</v>
      </c>
      <c r="Q266" s="51">
        <v>0</v>
      </c>
      <c r="R266" s="51">
        <v>0</v>
      </c>
      <c r="S266" s="51">
        <v>0</v>
      </c>
      <c r="T266" s="98">
        <v>4725.6000000000004</v>
      </c>
      <c r="U266" s="98">
        <v>337.05227200000002</v>
      </c>
      <c r="V266" s="98">
        <v>4388.5477280000005</v>
      </c>
      <c r="Y266" s="185"/>
    </row>
    <row r="267" spans="1:25" ht="22.5">
      <c r="A267" s="37">
        <v>302</v>
      </c>
      <c r="B267" s="38" t="s">
        <v>248</v>
      </c>
      <c r="C267" s="49" t="s">
        <v>249</v>
      </c>
      <c r="D267" s="68">
        <v>15</v>
      </c>
      <c r="E267" s="51">
        <v>315.04000000000002</v>
      </c>
      <c r="F267" s="51">
        <f t="shared" si="86"/>
        <v>4725.6000000000004</v>
      </c>
      <c r="G267" s="51">
        <v>400</v>
      </c>
      <c r="H267" s="51"/>
      <c r="I267" s="51">
        <f>VLOOKUP($F$267,Tabisr,1)</f>
        <v>3537.16</v>
      </c>
      <c r="J267" s="62">
        <f t="shared" si="87"/>
        <v>1188.4400000000005</v>
      </c>
      <c r="K267" s="84">
        <f>VLOOKUP($F$267,Tabisr,4)</f>
        <v>0.10879999999999999</v>
      </c>
      <c r="L267" s="51">
        <f t="shared" si="88"/>
        <v>129.30227200000004</v>
      </c>
      <c r="M267" s="51">
        <f>VLOOKUP($F$267,Tabisr,3)</f>
        <v>207.75</v>
      </c>
      <c r="N267" s="52">
        <v>337.05227200000002</v>
      </c>
      <c r="O267" s="51">
        <v>0</v>
      </c>
      <c r="P267" s="51">
        <v>0</v>
      </c>
      <c r="Q267" s="69">
        <v>0</v>
      </c>
      <c r="R267" s="51">
        <v>0</v>
      </c>
      <c r="S267" s="51">
        <v>0</v>
      </c>
      <c r="T267" s="98">
        <v>4725.6000000000004</v>
      </c>
      <c r="U267" s="98">
        <v>1587.0522719999999</v>
      </c>
      <c r="V267" s="98">
        <v>3138.5477280000005</v>
      </c>
      <c r="Y267" s="185"/>
    </row>
    <row r="268" spans="1:25" s="23" customFormat="1" ht="22.5">
      <c r="A268" s="37">
        <v>307</v>
      </c>
      <c r="B268" s="38" t="s">
        <v>250</v>
      </c>
      <c r="C268" s="49" t="s">
        <v>249</v>
      </c>
      <c r="D268" s="68">
        <v>15</v>
      </c>
      <c r="E268" s="51">
        <v>315.04000000000002</v>
      </c>
      <c r="F268" s="51">
        <f t="shared" si="86"/>
        <v>4725.6000000000004</v>
      </c>
      <c r="G268" s="51">
        <v>400</v>
      </c>
      <c r="H268" s="51"/>
      <c r="I268" s="51">
        <f>VLOOKUP($F$268,Tabisr,1)</f>
        <v>3537.16</v>
      </c>
      <c r="J268" s="62">
        <f t="shared" si="87"/>
        <v>1188.4400000000005</v>
      </c>
      <c r="K268" s="84">
        <f>VLOOKUP($F$268,Tabisr,4)</f>
        <v>0.10879999999999999</v>
      </c>
      <c r="L268" s="51">
        <f t="shared" si="88"/>
        <v>129.30227200000004</v>
      </c>
      <c r="M268" s="51">
        <f>VLOOKUP($F$268,Tabisr,3)</f>
        <v>207.75</v>
      </c>
      <c r="N268" s="52">
        <v>337.05227200000002</v>
      </c>
      <c r="O268" s="51">
        <v>0</v>
      </c>
      <c r="P268" s="51">
        <v>0</v>
      </c>
      <c r="Q268" s="51">
        <v>0</v>
      </c>
      <c r="R268" s="51">
        <v>0</v>
      </c>
      <c r="S268" s="51">
        <v>0</v>
      </c>
      <c r="T268" s="98">
        <v>4725.6000000000004</v>
      </c>
      <c r="U268" s="98">
        <v>337.05227200000002</v>
      </c>
      <c r="V268" s="98">
        <v>4388.5477280000005</v>
      </c>
      <c r="Y268" s="186"/>
    </row>
    <row r="269" spans="1:25" ht="22.5">
      <c r="A269" s="37">
        <v>120</v>
      </c>
      <c r="B269" s="38" t="s">
        <v>251</v>
      </c>
      <c r="C269" s="49" t="s">
        <v>249</v>
      </c>
      <c r="D269" s="68">
        <v>15</v>
      </c>
      <c r="E269" s="51">
        <v>315.04000000000002</v>
      </c>
      <c r="F269" s="51">
        <f t="shared" si="86"/>
        <v>4725.6000000000004</v>
      </c>
      <c r="G269" s="51">
        <v>400</v>
      </c>
      <c r="H269" s="51"/>
      <c r="I269" s="51">
        <f>VLOOKUP($F$269,Tabisr,1)</f>
        <v>3537.16</v>
      </c>
      <c r="J269" s="62">
        <f t="shared" si="87"/>
        <v>1188.4400000000005</v>
      </c>
      <c r="K269" s="84">
        <f>VLOOKUP($F$269,Tabisr,4)</f>
        <v>0.10879999999999999</v>
      </c>
      <c r="L269" s="51">
        <f t="shared" si="88"/>
        <v>129.30227200000004</v>
      </c>
      <c r="M269" s="51">
        <f>VLOOKUP($F$269,Tabisr,3)</f>
        <v>207.75</v>
      </c>
      <c r="N269" s="52">
        <v>337.05227200000002</v>
      </c>
      <c r="O269" s="51">
        <v>0</v>
      </c>
      <c r="P269" s="51">
        <v>0</v>
      </c>
      <c r="Q269" s="51">
        <v>0</v>
      </c>
      <c r="R269" s="51">
        <v>0</v>
      </c>
      <c r="S269" s="51">
        <v>0</v>
      </c>
      <c r="T269" s="98">
        <v>4725.6000000000004</v>
      </c>
      <c r="U269" s="98">
        <v>337.05227200000002</v>
      </c>
      <c r="V269" s="98">
        <v>4388.5477280000005</v>
      </c>
      <c r="Y269" s="185"/>
    </row>
    <row r="270" spans="1:25" ht="22.5">
      <c r="A270" s="37">
        <v>121</v>
      </c>
      <c r="B270" s="103" t="s">
        <v>252</v>
      </c>
      <c r="C270" s="100" t="s">
        <v>253</v>
      </c>
      <c r="D270" s="68">
        <v>15</v>
      </c>
      <c r="E270" s="51">
        <v>286.26949999999999</v>
      </c>
      <c r="F270" s="51">
        <f t="shared" si="86"/>
        <v>4294.0424999999996</v>
      </c>
      <c r="G270" s="51">
        <v>400</v>
      </c>
      <c r="H270" s="51"/>
      <c r="I270" s="51">
        <f>VLOOKUP($F$270,Tabisr,1)</f>
        <v>3537.16</v>
      </c>
      <c r="J270" s="62">
        <f t="shared" si="87"/>
        <v>756.88249999999971</v>
      </c>
      <c r="K270" s="84">
        <f>VLOOKUP($F$270,Tabisr,4)</f>
        <v>0.10879999999999999</v>
      </c>
      <c r="L270" s="51">
        <f t="shared" si="88"/>
        <v>82.348815999999957</v>
      </c>
      <c r="M270" s="51">
        <f>VLOOKUP($F$215,Tabisr,3)</f>
        <v>207.75</v>
      </c>
      <c r="N270" s="52">
        <v>290.09881599999994</v>
      </c>
      <c r="O270" s="51">
        <v>0</v>
      </c>
      <c r="P270" s="51">
        <v>0</v>
      </c>
      <c r="Q270" s="51">
        <v>0</v>
      </c>
      <c r="R270" s="51">
        <v>0</v>
      </c>
      <c r="S270" s="51">
        <v>0</v>
      </c>
      <c r="T270" s="98">
        <v>4294.0424999999996</v>
      </c>
      <c r="U270" s="98">
        <v>290.09881599999994</v>
      </c>
      <c r="V270" s="98">
        <v>4003.9436839999998</v>
      </c>
      <c r="Y270" s="185"/>
    </row>
    <row r="271" spans="1:25">
      <c r="A271" s="37">
        <v>313</v>
      </c>
      <c r="B271" s="38" t="s">
        <v>254</v>
      </c>
      <c r="C271" s="49" t="s">
        <v>221</v>
      </c>
      <c r="D271" s="68">
        <v>15</v>
      </c>
      <c r="E271" s="51">
        <v>315.04000000000002</v>
      </c>
      <c r="F271" s="51">
        <f t="shared" si="86"/>
        <v>4725.6000000000004</v>
      </c>
      <c r="G271" s="51">
        <v>400</v>
      </c>
      <c r="H271" s="51"/>
      <c r="I271" s="51">
        <f>VLOOKUP($F$268,Tabisr,1)</f>
        <v>3537.16</v>
      </c>
      <c r="J271" s="62">
        <f t="shared" si="87"/>
        <v>1188.4400000000005</v>
      </c>
      <c r="K271" s="84">
        <f>VLOOKUP($F$268,Tabisr,4)</f>
        <v>0.10879999999999999</v>
      </c>
      <c r="L271" s="51">
        <f t="shared" si="88"/>
        <v>129.30227200000004</v>
      </c>
      <c r="M271" s="51">
        <f>VLOOKUP($F$268,Tabisr,3)</f>
        <v>207.75</v>
      </c>
      <c r="N271" s="52">
        <v>337.05227200000002</v>
      </c>
      <c r="O271" s="51">
        <v>0</v>
      </c>
      <c r="P271" s="51">
        <v>0</v>
      </c>
      <c r="Q271" s="51">
        <v>0</v>
      </c>
      <c r="R271" s="51">
        <v>0</v>
      </c>
      <c r="S271" s="51">
        <v>0</v>
      </c>
      <c r="T271" s="98">
        <v>4725.6000000000004</v>
      </c>
      <c r="U271" s="98">
        <v>337.05227200000002</v>
      </c>
      <c r="V271" s="98">
        <v>4388.5477280000005</v>
      </c>
      <c r="Y271" s="185"/>
    </row>
    <row r="272" spans="1:25">
      <c r="A272" s="53"/>
      <c r="B272" s="54"/>
      <c r="C272" s="55"/>
      <c r="D272" s="53"/>
      <c r="E272" s="53"/>
      <c r="F272" s="59">
        <f>SUM(F264:F271)</f>
        <v>44055.584999999999</v>
      </c>
      <c r="G272" s="59">
        <f>SUM(G264:G271)</f>
        <v>2800</v>
      </c>
      <c r="H272" s="70">
        <f>+SUM(H264:H271)</f>
        <v>0</v>
      </c>
      <c r="I272" s="59"/>
      <c r="J272" s="59"/>
      <c r="K272" s="59"/>
      <c r="L272" s="59"/>
      <c r="M272" s="59"/>
      <c r="N272" s="59">
        <v>3817.4077899999993</v>
      </c>
      <c r="O272" s="59">
        <v>0</v>
      </c>
      <c r="P272" s="59">
        <v>0</v>
      </c>
      <c r="Q272" s="59">
        <v>1250</v>
      </c>
      <c r="R272" s="59">
        <v>0</v>
      </c>
      <c r="S272" s="59">
        <v>0</v>
      </c>
      <c r="T272" s="59">
        <v>44055.584999999999</v>
      </c>
      <c r="U272" s="59">
        <v>5067.4077899999993</v>
      </c>
      <c r="V272" s="59">
        <v>38988.177210000002</v>
      </c>
      <c r="Y272" s="185"/>
    </row>
    <row r="273" spans="1:24">
      <c r="A273" s="53"/>
      <c r="B273" s="54"/>
      <c r="C273" s="55"/>
      <c r="D273" s="53"/>
      <c r="E273" s="53"/>
      <c r="F273" s="59"/>
      <c r="G273" s="59"/>
      <c r="H273" s="59"/>
      <c r="I273" s="59"/>
      <c r="J273" s="59"/>
      <c r="K273" s="59"/>
      <c r="L273" s="59"/>
      <c r="M273" s="59"/>
      <c r="N273" s="86"/>
      <c r="O273" s="59"/>
      <c r="P273" s="59"/>
      <c r="Q273" s="59"/>
      <c r="R273" s="59"/>
      <c r="S273" s="59"/>
      <c r="T273" s="59"/>
      <c r="U273" s="59"/>
    </row>
    <row r="274" spans="1:24">
      <c r="A274" s="53"/>
      <c r="B274" s="54"/>
      <c r="C274" s="55"/>
      <c r="D274" s="53"/>
      <c r="E274" s="53"/>
      <c r="F274" s="59"/>
      <c r="G274" s="59"/>
      <c r="H274" s="59"/>
      <c r="I274" s="59"/>
      <c r="J274" s="59"/>
      <c r="K274" s="59"/>
      <c r="L274" s="59"/>
      <c r="M274" s="59"/>
      <c r="N274" s="86"/>
      <c r="O274" s="59"/>
      <c r="P274" s="59"/>
      <c r="Q274" s="59"/>
      <c r="R274" s="59"/>
      <c r="S274" s="59"/>
      <c r="T274" s="59"/>
      <c r="U274" s="59"/>
    </row>
    <row r="275" spans="1:24">
      <c r="A275" s="226" t="s">
        <v>255</v>
      </c>
      <c r="B275" s="227"/>
      <c r="C275" s="227"/>
      <c r="D275" s="227"/>
      <c r="E275" s="227"/>
      <c r="F275" s="227"/>
      <c r="G275" s="227"/>
      <c r="H275" s="227"/>
      <c r="I275" s="227"/>
      <c r="J275" s="227"/>
      <c r="K275" s="227"/>
      <c r="L275" s="227"/>
      <c r="M275" s="227"/>
      <c r="N275" s="227"/>
      <c r="O275" s="227"/>
      <c r="P275" s="227"/>
      <c r="Q275" s="227"/>
      <c r="R275" s="227"/>
      <c r="S275" s="227"/>
      <c r="T275" s="227"/>
      <c r="U275" s="227"/>
      <c r="V275" s="227"/>
    </row>
    <row r="276" spans="1:24" ht="22.5" customHeight="1">
      <c r="A276" s="34" t="s">
        <v>4</v>
      </c>
      <c r="B276" s="60" t="s">
        <v>5</v>
      </c>
      <c r="C276" s="36" t="s">
        <v>6</v>
      </c>
      <c r="D276" s="36" t="s">
        <v>7</v>
      </c>
      <c r="E276" s="36" t="s">
        <v>8</v>
      </c>
      <c r="F276" s="36" t="s">
        <v>9</v>
      </c>
      <c r="G276" s="36" t="s">
        <v>10</v>
      </c>
      <c r="H276" s="36" t="s">
        <v>11</v>
      </c>
      <c r="I276" s="76" t="s">
        <v>12</v>
      </c>
      <c r="J276" s="76" t="s">
        <v>13</v>
      </c>
      <c r="K276" s="76" t="s">
        <v>14</v>
      </c>
      <c r="L276" s="76" t="s">
        <v>15</v>
      </c>
      <c r="M276" s="36" t="s">
        <v>16</v>
      </c>
      <c r="N276" s="36" t="s">
        <v>17</v>
      </c>
      <c r="O276" s="36" t="s">
        <v>18</v>
      </c>
      <c r="P276" s="36" t="s">
        <v>19</v>
      </c>
      <c r="Q276" s="36" t="s">
        <v>20</v>
      </c>
      <c r="R276" s="36" t="s">
        <v>21</v>
      </c>
      <c r="S276" s="36" t="s">
        <v>22</v>
      </c>
      <c r="T276" s="206" t="s">
        <v>423</v>
      </c>
      <c r="U276" s="206" t="s">
        <v>424</v>
      </c>
      <c r="V276" s="207" t="s">
        <v>425</v>
      </c>
    </row>
    <row r="277" spans="1:24" ht="22.5">
      <c r="A277" s="37">
        <v>123</v>
      </c>
      <c r="B277" s="38" t="s">
        <v>256</v>
      </c>
      <c r="C277" s="49" t="s">
        <v>257</v>
      </c>
      <c r="D277" s="41">
        <v>15</v>
      </c>
      <c r="E277" s="51">
        <v>760.52949999999998</v>
      </c>
      <c r="F277" s="51">
        <f t="shared" ref="F277:F285" si="89">D277*E277</f>
        <v>11407.942499999999</v>
      </c>
      <c r="G277" s="51"/>
      <c r="H277" s="51"/>
      <c r="I277" s="51">
        <f>VLOOKUP($F$277,Tabisr,1)</f>
        <v>8651.41</v>
      </c>
      <c r="J277" s="62">
        <f t="shared" ref="J277:J285" si="90">+F277-I277</f>
        <v>2756.5324999999993</v>
      </c>
      <c r="K277" s="84">
        <f>VLOOKUP($F$277,Tabisr,4)</f>
        <v>0.21360000000000001</v>
      </c>
      <c r="L277" s="51">
        <f t="shared" ref="L277:L285" si="91">+J277*K277</f>
        <v>588.79534199999989</v>
      </c>
      <c r="M277" s="51">
        <f>VLOOKUP($F$277,Tabisr,3)</f>
        <v>916.2</v>
      </c>
      <c r="N277" s="52">
        <v>1504.9953419999999</v>
      </c>
      <c r="O277" s="51">
        <v>0</v>
      </c>
      <c r="P277" s="51">
        <v>0</v>
      </c>
      <c r="Q277" s="51">
        <v>0</v>
      </c>
      <c r="R277" s="51">
        <v>0</v>
      </c>
      <c r="S277" s="51">
        <v>0</v>
      </c>
      <c r="T277" s="98">
        <v>11407.942499999999</v>
      </c>
      <c r="U277" s="98">
        <v>1504.9953419999999</v>
      </c>
      <c r="V277" s="98">
        <v>9902.947157999999</v>
      </c>
      <c r="X277" s="216"/>
    </row>
    <row r="278" spans="1:24" s="22" customFormat="1" ht="21" customHeight="1">
      <c r="A278" s="37">
        <v>156</v>
      </c>
      <c r="B278" s="38" t="s">
        <v>258</v>
      </c>
      <c r="C278" s="49" t="s">
        <v>259</v>
      </c>
      <c r="D278" s="41">
        <v>15</v>
      </c>
      <c r="E278" s="51">
        <v>477.05450000000002</v>
      </c>
      <c r="F278" s="51">
        <f t="shared" si="89"/>
        <v>7155.8175000000001</v>
      </c>
      <c r="G278" s="51">
        <v>400</v>
      </c>
      <c r="H278" s="37"/>
      <c r="I278" s="51">
        <f>VLOOKUP($F$278,Tabisr,1)</f>
        <v>6216.16</v>
      </c>
      <c r="J278" s="62">
        <f t="shared" si="90"/>
        <v>939.65750000000025</v>
      </c>
      <c r="K278" s="84">
        <f>VLOOKUP($F$278,Tabisr,4)</f>
        <v>0.16</v>
      </c>
      <c r="L278" s="51">
        <f t="shared" si="91"/>
        <v>150.34520000000003</v>
      </c>
      <c r="M278" s="51">
        <f>VLOOKUP($F$278,Tabisr,3)</f>
        <v>499.2</v>
      </c>
      <c r="N278" s="52">
        <v>649.54520000000002</v>
      </c>
      <c r="O278" s="51"/>
      <c r="P278" s="51">
        <v>0</v>
      </c>
      <c r="Q278" s="51">
        <v>0</v>
      </c>
      <c r="R278" s="51"/>
      <c r="S278" s="51">
        <v>0</v>
      </c>
      <c r="T278" s="98">
        <v>7155.8175000000001</v>
      </c>
      <c r="U278" s="98">
        <v>1149.5452</v>
      </c>
      <c r="V278" s="98">
        <v>6006.2723000000005</v>
      </c>
      <c r="X278" s="217"/>
    </row>
    <row r="279" spans="1:24">
      <c r="A279" s="37">
        <v>125</v>
      </c>
      <c r="B279" s="38" t="s">
        <v>260</v>
      </c>
      <c r="C279" s="49" t="s">
        <v>35</v>
      </c>
      <c r="D279" s="41">
        <v>15</v>
      </c>
      <c r="E279" s="51">
        <v>315.04000000000002</v>
      </c>
      <c r="F279" s="51">
        <f t="shared" si="89"/>
        <v>4725.6000000000004</v>
      </c>
      <c r="G279" s="51">
        <v>400</v>
      </c>
      <c r="H279" s="51"/>
      <c r="I279" s="51">
        <f>VLOOKUP($F$279,Tabisr,1)</f>
        <v>3537.16</v>
      </c>
      <c r="J279" s="62">
        <f t="shared" si="90"/>
        <v>1188.4400000000005</v>
      </c>
      <c r="K279" s="84">
        <f>VLOOKUP($F$279,Tabisr,4)</f>
        <v>0.10879999999999999</v>
      </c>
      <c r="L279" s="51">
        <f t="shared" si="91"/>
        <v>129.30227200000004</v>
      </c>
      <c r="M279" s="51">
        <f>VLOOKUP($F$279,Tabisr,3)</f>
        <v>207.75</v>
      </c>
      <c r="N279" s="52">
        <v>337.05227200000002</v>
      </c>
      <c r="O279" s="51">
        <v>0</v>
      </c>
      <c r="P279" s="51">
        <v>0</v>
      </c>
      <c r="Q279" s="51">
        <v>0</v>
      </c>
      <c r="R279" s="51">
        <v>0</v>
      </c>
      <c r="S279" s="51">
        <v>0</v>
      </c>
      <c r="T279" s="98">
        <v>4725.6000000000004</v>
      </c>
      <c r="U279" s="98">
        <v>337.05227200000002</v>
      </c>
      <c r="V279" s="98">
        <v>4388.5477280000005</v>
      </c>
      <c r="X279" s="216"/>
    </row>
    <row r="280" spans="1:24">
      <c r="A280" s="129"/>
      <c r="B280" s="38" t="s">
        <v>40</v>
      </c>
      <c r="C280" s="131" t="s">
        <v>35</v>
      </c>
      <c r="D280" s="41"/>
      <c r="E280" s="51">
        <v>303.09399999999999</v>
      </c>
      <c r="F280" s="51">
        <f t="shared" si="89"/>
        <v>0</v>
      </c>
      <c r="G280" s="51"/>
      <c r="H280" s="51"/>
      <c r="I280" s="51"/>
      <c r="J280" s="62"/>
      <c r="K280" s="84"/>
      <c r="L280" s="51"/>
      <c r="M280" s="51"/>
      <c r="N280" s="52"/>
      <c r="O280" s="51">
        <v>0</v>
      </c>
      <c r="P280" s="51">
        <v>0</v>
      </c>
      <c r="Q280" s="51">
        <v>0</v>
      </c>
      <c r="R280" s="51">
        <v>0</v>
      </c>
      <c r="S280" s="51">
        <v>0</v>
      </c>
      <c r="T280" s="98">
        <v>0</v>
      </c>
      <c r="U280" s="98">
        <v>0</v>
      </c>
      <c r="V280" s="98">
        <v>0</v>
      </c>
      <c r="X280" s="216"/>
    </row>
    <row r="281" spans="1:24">
      <c r="A281" s="64">
        <v>272</v>
      </c>
      <c r="B281" s="65" t="s">
        <v>261</v>
      </c>
      <c r="C281" s="67" t="s">
        <v>167</v>
      </c>
      <c r="D281" s="68">
        <v>15</v>
      </c>
      <c r="E281" s="69">
        <v>291.83550000000002</v>
      </c>
      <c r="F281" s="69">
        <f t="shared" si="89"/>
        <v>4377.5325000000003</v>
      </c>
      <c r="G281" s="69">
        <v>400</v>
      </c>
      <c r="H281" s="69"/>
      <c r="I281" s="69">
        <f>VLOOKUP($F$281,Tabisr,1)</f>
        <v>3537.16</v>
      </c>
      <c r="J281" s="90">
        <f t="shared" si="90"/>
        <v>840.3725000000004</v>
      </c>
      <c r="K281" s="91">
        <f>VLOOKUP($F$281,Tabisr,4)</f>
        <v>0.10879999999999999</v>
      </c>
      <c r="L281" s="69">
        <f t="shared" si="91"/>
        <v>91.432528000000033</v>
      </c>
      <c r="M281" s="69">
        <f>VLOOKUP($F$281,Tabisr,3)</f>
        <v>207.75</v>
      </c>
      <c r="N281" s="85">
        <v>299.18252800000005</v>
      </c>
      <c r="O281" s="69">
        <v>0</v>
      </c>
      <c r="P281" s="69">
        <v>0</v>
      </c>
      <c r="Q281" s="69">
        <v>0</v>
      </c>
      <c r="R281" s="69">
        <v>0</v>
      </c>
      <c r="S281" s="69">
        <v>0</v>
      </c>
      <c r="T281" s="98">
        <v>4377.5325000000003</v>
      </c>
      <c r="U281" s="98">
        <v>299.18252800000005</v>
      </c>
      <c r="V281" s="98">
        <v>4078.349972</v>
      </c>
      <c r="X281" s="216"/>
    </row>
    <row r="282" spans="1:24">
      <c r="A282" s="44">
        <v>65</v>
      </c>
      <c r="B282" s="45" t="s">
        <v>262</v>
      </c>
      <c r="C282" s="110" t="s">
        <v>167</v>
      </c>
      <c r="D282" s="109">
        <v>15</v>
      </c>
      <c r="E282" s="82">
        <v>364.13</v>
      </c>
      <c r="F282" s="82">
        <f t="shared" si="89"/>
        <v>5461.95</v>
      </c>
      <c r="G282" s="82">
        <v>400</v>
      </c>
      <c r="H282" s="82"/>
      <c r="I282" s="82">
        <f>VLOOKUP($F$282,Tabisr,1)</f>
        <v>3537.16</v>
      </c>
      <c r="J282" s="114">
        <f t="shared" si="90"/>
        <v>1924.79</v>
      </c>
      <c r="K282" s="115">
        <f>VLOOKUP($F$282,Tabisr,4)</f>
        <v>0.10879999999999999</v>
      </c>
      <c r="L282" s="82">
        <f t="shared" si="91"/>
        <v>209.41715199999999</v>
      </c>
      <c r="M282" s="82">
        <f>VLOOKUP($F$282,Tabisr,3)</f>
        <v>207.75</v>
      </c>
      <c r="N282" s="116">
        <v>417.16715199999999</v>
      </c>
      <c r="O282" s="82">
        <v>0</v>
      </c>
      <c r="P282" s="82">
        <v>0</v>
      </c>
      <c r="Q282" s="82">
        <v>0</v>
      </c>
      <c r="R282" s="82">
        <v>0</v>
      </c>
      <c r="S282" s="82">
        <v>0</v>
      </c>
      <c r="T282" s="98">
        <v>5461.95</v>
      </c>
      <c r="U282" s="98">
        <v>887.16715199999999</v>
      </c>
      <c r="V282" s="98">
        <v>4574.7828479999998</v>
      </c>
      <c r="X282" s="216"/>
    </row>
    <row r="283" spans="1:24">
      <c r="A283" s="37">
        <v>127</v>
      </c>
      <c r="B283" s="38" t="s">
        <v>263</v>
      </c>
      <c r="C283" s="67" t="s">
        <v>167</v>
      </c>
      <c r="D283" s="68">
        <v>15</v>
      </c>
      <c r="E283" s="69">
        <v>315.04000000000002</v>
      </c>
      <c r="F283" s="51">
        <f t="shared" si="89"/>
        <v>4725.6000000000004</v>
      </c>
      <c r="G283" s="51">
        <v>400</v>
      </c>
      <c r="H283" s="51">
        <f>E283*2</f>
        <v>630.08000000000004</v>
      </c>
      <c r="I283" s="51">
        <f>VLOOKUP($F$283,Tabisr,1)</f>
        <v>3537.16</v>
      </c>
      <c r="J283" s="62">
        <f t="shared" si="90"/>
        <v>1188.4400000000005</v>
      </c>
      <c r="K283" s="84">
        <f>VLOOKUP($F$283,Tabisr,4)</f>
        <v>0.10879999999999999</v>
      </c>
      <c r="L283" s="51">
        <f t="shared" si="91"/>
        <v>129.30227200000004</v>
      </c>
      <c r="M283" s="51">
        <f>VLOOKUP($F$283,Tabisr,3)</f>
        <v>207.75</v>
      </c>
      <c r="N283" s="52">
        <v>337.05227200000002</v>
      </c>
      <c r="O283" s="51">
        <v>0</v>
      </c>
      <c r="P283" s="51">
        <v>0</v>
      </c>
      <c r="Q283" s="51">
        <v>0</v>
      </c>
      <c r="R283" s="51">
        <v>0</v>
      </c>
      <c r="S283" s="51">
        <v>0</v>
      </c>
      <c r="T283" s="98">
        <v>5355.68</v>
      </c>
      <c r="U283" s="98">
        <v>337.05227200000002</v>
      </c>
      <c r="V283" s="98">
        <v>5018.6277280000004</v>
      </c>
      <c r="X283" s="216"/>
    </row>
    <row r="284" spans="1:24">
      <c r="A284" s="37">
        <v>128</v>
      </c>
      <c r="B284" s="38" t="s">
        <v>264</v>
      </c>
      <c r="C284" s="67" t="s">
        <v>134</v>
      </c>
      <c r="D284" s="68">
        <v>15</v>
      </c>
      <c r="E284" s="69">
        <v>315.04000000000002</v>
      </c>
      <c r="F284" s="51">
        <f t="shared" si="89"/>
        <v>4725.6000000000004</v>
      </c>
      <c r="G284" s="51">
        <v>400</v>
      </c>
      <c r="H284" s="51"/>
      <c r="I284" s="51">
        <f>VLOOKUP($F$284,Tabisr,1)</f>
        <v>3537.16</v>
      </c>
      <c r="J284" s="62">
        <f t="shared" si="90"/>
        <v>1188.4400000000005</v>
      </c>
      <c r="K284" s="84">
        <f>VLOOKUP($F$284,Tabisr,4)</f>
        <v>0.10879999999999999</v>
      </c>
      <c r="L284" s="51">
        <f t="shared" si="91"/>
        <v>129.30227200000004</v>
      </c>
      <c r="M284" s="51">
        <f>VLOOKUP($F$284,Tabisr,3)</f>
        <v>207.75</v>
      </c>
      <c r="N284" s="52">
        <v>337.05227200000002</v>
      </c>
      <c r="O284" s="51">
        <v>0</v>
      </c>
      <c r="P284" s="51">
        <v>0</v>
      </c>
      <c r="Q284" s="51">
        <v>0</v>
      </c>
      <c r="R284" s="51">
        <v>0</v>
      </c>
      <c r="S284" s="51">
        <v>0</v>
      </c>
      <c r="T284" s="98">
        <v>4725.6000000000004</v>
      </c>
      <c r="U284" s="98">
        <v>337.05227200000002</v>
      </c>
      <c r="V284" s="98">
        <v>4388.5477280000005</v>
      </c>
      <c r="X284" s="216"/>
    </row>
    <row r="285" spans="1:24">
      <c r="A285" s="37">
        <v>129</v>
      </c>
      <c r="B285" s="38" t="s">
        <v>265</v>
      </c>
      <c r="C285" s="67" t="s">
        <v>134</v>
      </c>
      <c r="D285" s="68">
        <v>15</v>
      </c>
      <c r="E285" s="69">
        <v>315.04000000000002</v>
      </c>
      <c r="F285" s="51">
        <f t="shared" si="89"/>
        <v>4725.6000000000004</v>
      </c>
      <c r="G285" s="51">
        <v>400</v>
      </c>
      <c r="H285" s="51">
        <f>E285*2</f>
        <v>630.08000000000004</v>
      </c>
      <c r="I285" s="51">
        <f>VLOOKUP($F$285,Tabisr,1)</f>
        <v>3537.16</v>
      </c>
      <c r="J285" s="62">
        <f t="shared" si="90"/>
        <v>1188.4400000000005</v>
      </c>
      <c r="K285" s="84">
        <f>VLOOKUP($F$285,Tabisr,4)</f>
        <v>0.10879999999999999</v>
      </c>
      <c r="L285" s="51">
        <f t="shared" si="91"/>
        <v>129.30227200000004</v>
      </c>
      <c r="M285" s="51">
        <f>VLOOKUP($F$285,Tabisr,3)</f>
        <v>207.75</v>
      </c>
      <c r="N285" s="52">
        <v>337.05227200000002</v>
      </c>
      <c r="O285" s="51">
        <v>0</v>
      </c>
      <c r="P285" s="51">
        <v>0</v>
      </c>
      <c r="Q285" s="51">
        <v>0</v>
      </c>
      <c r="R285" s="51">
        <v>0</v>
      </c>
      <c r="S285" s="51">
        <v>0</v>
      </c>
      <c r="T285" s="98">
        <v>5355.68</v>
      </c>
      <c r="U285" s="98">
        <v>337.05227200000002</v>
      </c>
      <c r="V285" s="98">
        <v>5018.6277280000004</v>
      </c>
      <c r="X285" s="216"/>
    </row>
    <row r="286" spans="1:24">
      <c r="A286" s="37"/>
      <c r="B286" s="38" t="s">
        <v>34</v>
      </c>
      <c r="C286" s="49" t="s">
        <v>35</v>
      </c>
      <c r="D286" s="41"/>
      <c r="E286" s="51">
        <v>0</v>
      </c>
      <c r="F286" s="51"/>
      <c r="G286" s="51"/>
      <c r="H286" s="51"/>
      <c r="I286" s="51"/>
      <c r="J286" s="62"/>
      <c r="K286" s="84"/>
      <c r="L286" s="51"/>
      <c r="M286" s="51"/>
      <c r="N286" s="52"/>
      <c r="O286" s="51"/>
      <c r="P286" s="51"/>
      <c r="Q286" s="51"/>
      <c r="R286" s="51"/>
      <c r="S286" s="51"/>
      <c r="T286" s="98">
        <v>0</v>
      </c>
      <c r="U286" s="98">
        <v>0</v>
      </c>
      <c r="V286" s="98">
        <v>0</v>
      </c>
      <c r="X286" s="216"/>
    </row>
    <row r="287" spans="1:24">
      <c r="A287" s="64">
        <v>364</v>
      </c>
      <c r="B287" s="38" t="s">
        <v>266</v>
      </c>
      <c r="C287" s="49" t="s">
        <v>134</v>
      </c>
      <c r="D287" s="41">
        <v>15</v>
      </c>
      <c r="E287" s="51">
        <v>315.04000000000002</v>
      </c>
      <c r="F287" s="51">
        <f>D287*E287</f>
        <v>4725.6000000000004</v>
      </c>
      <c r="G287" s="51">
        <v>400</v>
      </c>
      <c r="H287" s="51">
        <f>E287*2</f>
        <v>630.08000000000004</v>
      </c>
      <c r="I287" s="51">
        <f>VLOOKUP($F$285,Tabisr,1)</f>
        <v>3537.16</v>
      </c>
      <c r="J287" s="62">
        <f>+F287-I287</f>
        <v>1188.4400000000005</v>
      </c>
      <c r="K287" s="84">
        <f>VLOOKUP($F$287,Tabisr,4)</f>
        <v>0.10879999999999999</v>
      </c>
      <c r="L287" s="51">
        <f>+J287*K287</f>
        <v>129.30227200000004</v>
      </c>
      <c r="M287" s="51">
        <f>VLOOKUP($F$287,Tabisr,3)</f>
        <v>207.75</v>
      </c>
      <c r="N287" s="52">
        <v>337.05227200000002</v>
      </c>
      <c r="O287" s="51">
        <v>0</v>
      </c>
      <c r="P287" s="51">
        <v>0</v>
      </c>
      <c r="Q287" s="51">
        <v>0</v>
      </c>
      <c r="R287" s="51">
        <v>0</v>
      </c>
      <c r="S287" s="51">
        <v>0</v>
      </c>
      <c r="T287" s="98">
        <v>5355.68</v>
      </c>
      <c r="U287" s="98">
        <v>337.05227200000002</v>
      </c>
      <c r="V287" s="98">
        <v>5018.6277280000004</v>
      </c>
      <c r="X287" s="216"/>
    </row>
    <row r="288" spans="1:24" ht="22.5">
      <c r="A288" s="64"/>
      <c r="B288" s="65" t="s">
        <v>34</v>
      </c>
      <c r="C288" s="67" t="s">
        <v>267</v>
      </c>
      <c r="D288" s="68">
        <v>0</v>
      </c>
      <c r="E288" s="69">
        <v>760.52949999999998</v>
      </c>
      <c r="F288" s="69">
        <f>D288*E288</f>
        <v>0</v>
      </c>
      <c r="G288" s="69"/>
      <c r="H288" s="132"/>
      <c r="I288" s="69" t="e">
        <f>VLOOKUP($F$288,Tabisr,1)</f>
        <v>#N/A</v>
      </c>
      <c r="J288" s="90" t="e">
        <f>+F288-I288</f>
        <v>#N/A</v>
      </c>
      <c r="K288" s="91" t="e">
        <f>VLOOKUP($F$288,Tabisr,4)</f>
        <v>#N/A</v>
      </c>
      <c r="L288" s="69" t="e">
        <f>+J288*K288</f>
        <v>#N/A</v>
      </c>
      <c r="M288" s="69" t="e">
        <f>VLOOKUP($F$288,Tabisr,3)</f>
        <v>#N/A</v>
      </c>
      <c r="N288" s="85"/>
      <c r="O288" s="69"/>
      <c r="P288" s="69">
        <v>0</v>
      </c>
      <c r="Q288" s="69">
        <v>0</v>
      </c>
      <c r="R288" s="69">
        <v>0</v>
      </c>
      <c r="S288" s="69">
        <v>0</v>
      </c>
      <c r="T288" s="98">
        <v>0</v>
      </c>
      <c r="U288" s="98">
        <v>0</v>
      </c>
      <c r="V288" s="98">
        <v>0</v>
      </c>
      <c r="X288" s="216"/>
    </row>
    <row r="289" spans="1:24" ht="22.5">
      <c r="A289" s="37">
        <v>133</v>
      </c>
      <c r="B289" s="38" t="s">
        <v>268</v>
      </c>
      <c r="C289" s="49" t="s">
        <v>269</v>
      </c>
      <c r="D289" s="41">
        <v>15</v>
      </c>
      <c r="E289" s="51">
        <v>315.04000000000002</v>
      </c>
      <c r="F289" s="51">
        <f>D289*E289</f>
        <v>4725.6000000000004</v>
      </c>
      <c r="G289" s="51">
        <v>400</v>
      </c>
      <c r="H289" s="51">
        <v>2000</v>
      </c>
      <c r="I289" s="51">
        <f>VLOOKUP($F$289,Tabisr,1)</f>
        <v>3537.16</v>
      </c>
      <c r="J289" s="62">
        <f>+F289-I289</f>
        <v>1188.4400000000005</v>
      </c>
      <c r="K289" s="84">
        <f>VLOOKUP($F$289,Tabisr,4)</f>
        <v>0.10879999999999999</v>
      </c>
      <c r="L289" s="51">
        <f>+J289*K289</f>
        <v>129.30227200000004</v>
      </c>
      <c r="M289" s="51">
        <f>VLOOKUP($F$289,Tabisr,3)</f>
        <v>207.75</v>
      </c>
      <c r="N289" s="52">
        <v>337.05227200000002</v>
      </c>
      <c r="O289" s="51">
        <v>0</v>
      </c>
      <c r="P289" s="51">
        <v>0</v>
      </c>
      <c r="Q289" s="51">
        <v>0</v>
      </c>
      <c r="R289" s="51">
        <v>0</v>
      </c>
      <c r="S289" s="51">
        <v>0</v>
      </c>
      <c r="T289" s="98">
        <v>6725.6</v>
      </c>
      <c r="U289" s="98">
        <v>337.05227200000002</v>
      </c>
      <c r="V289" s="98">
        <v>6388.5477280000005</v>
      </c>
      <c r="X289" s="216"/>
    </row>
    <row r="290" spans="1:24">
      <c r="A290" s="37">
        <v>134</v>
      </c>
      <c r="B290" s="38" t="s">
        <v>270</v>
      </c>
      <c r="C290" s="49" t="s">
        <v>271</v>
      </c>
      <c r="D290" s="41">
        <v>15</v>
      </c>
      <c r="E290" s="51">
        <v>477.05450000000002</v>
      </c>
      <c r="F290" s="51">
        <f>D290*E290</f>
        <v>7155.8175000000001</v>
      </c>
      <c r="G290" s="51">
        <v>400</v>
      </c>
      <c r="H290" s="133"/>
      <c r="I290" s="51">
        <f>VLOOKUP($F$290,Tabisr,1)</f>
        <v>6216.16</v>
      </c>
      <c r="J290" s="62">
        <f>+F290-I290</f>
        <v>939.65750000000025</v>
      </c>
      <c r="K290" s="84">
        <f>VLOOKUP($F$290,Tabisr,4)</f>
        <v>0.16</v>
      </c>
      <c r="L290" s="51">
        <f>+J290*K290</f>
        <v>150.34520000000003</v>
      </c>
      <c r="M290" s="51">
        <f>VLOOKUP($F$290,Tabisr,3)</f>
        <v>499.2</v>
      </c>
      <c r="N290" s="52">
        <v>649.54520000000002</v>
      </c>
      <c r="O290" s="51">
        <v>0</v>
      </c>
      <c r="P290" s="51">
        <v>0</v>
      </c>
      <c r="Q290" s="51">
        <v>0</v>
      </c>
      <c r="R290" s="51">
        <v>0</v>
      </c>
      <c r="S290" s="51">
        <v>0</v>
      </c>
      <c r="T290" s="98">
        <v>7155.8175000000001</v>
      </c>
      <c r="U290" s="98">
        <v>2179.5452</v>
      </c>
      <c r="V290" s="98">
        <v>4976.2723000000005</v>
      </c>
      <c r="X290" s="216"/>
    </row>
    <row r="291" spans="1:24">
      <c r="A291" s="64">
        <v>135</v>
      </c>
      <c r="B291" s="38" t="s">
        <v>272</v>
      </c>
      <c r="C291" s="49" t="s">
        <v>273</v>
      </c>
      <c r="D291" s="41">
        <v>15</v>
      </c>
      <c r="E291" s="51">
        <v>291.83550000000002</v>
      </c>
      <c r="F291" s="51">
        <f>D291*E291</f>
        <v>4377.5325000000003</v>
      </c>
      <c r="G291" s="51">
        <v>400</v>
      </c>
      <c r="H291" s="52"/>
      <c r="I291" s="51">
        <f>VLOOKUP($F$291,Tabisr,1)</f>
        <v>3537.16</v>
      </c>
      <c r="J291" s="62">
        <f>+F291-I291</f>
        <v>840.3725000000004</v>
      </c>
      <c r="K291" s="84">
        <f>VLOOKUP($F$291,Tabisr,4)</f>
        <v>0.10879999999999999</v>
      </c>
      <c r="L291" s="51">
        <f>+J291*K291</f>
        <v>91.432528000000033</v>
      </c>
      <c r="M291" s="51">
        <f>VLOOKUP($F$291,Tabisr,3)</f>
        <v>207.75</v>
      </c>
      <c r="N291" s="52">
        <v>299.18252800000005</v>
      </c>
      <c r="O291" s="51">
        <v>0</v>
      </c>
      <c r="P291" s="42">
        <v>0</v>
      </c>
      <c r="Q291" s="42">
        <v>0</v>
      </c>
      <c r="R291" s="42">
        <v>0</v>
      </c>
      <c r="S291" s="42">
        <v>0</v>
      </c>
      <c r="T291" s="98">
        <v>4377.5325000000003</v>
      </c>
      <c r="U291" s="98">
        <v>299.18252800000005</v>
      </c>
      <c r="V291" s="98">
        <v>4078.349972</v>
      </c>
      <c r="X291" s="216"/>
    </row>
    <row r="292" spans="1:24">
      <c r="A292" s="37"/>
      <c r="B292" s="38" t="s">
        <v>34</v>
      </c>
      <c r="C292" s="49" t="s">
        <v>273</v>
      </c>
      <c r="D292" s="41"/>
      <c r="E292" s="51">
        <v>0</v>
      </c>
      <c r="F292" s="51"/>
      <c r="G292" s="51"/>
      <c r="H292" s="52"/>
      <c r="I292" s="51"/>
      <c r="J292" s="62"/>
      <c r="K292" s="84"/>
      <c r="L292" s="51"/>
      <c r="M292" s="51"/>
      <c r="N292" s="52"/>
      <c r="O292" s="51">
        <v>0</v>
      </c>
      <c r="P292" s="42">
        <v>0</v>
      </c>
      <c r="Q292" s="42">
        <v>0</v>
      </c>
      <c r="R292" s="42">
        <v>0</v>
      </c>
      <c r="S292" s="42">
        <v>0</v>
      </c>
      <c r="T292" s="98">
        <v>0</v>
      </c>
      <c r="U292" s="98">
        <v>0</v>
      </c>
      <c r="V292" s="98">
        <v>0</v>
      </c>
      <c r="X292" s="216"/>
    </row>
    <row r="293" spans="1:24">
      <c r="A293" s="37">
        <v>137</v>
      </c>
      <c r="B293" s="38" t="s">
        <v>274</v>
      </c>
      <c r="C293" s="49" t="s">
        <v>273</v>
      </c>
      <c r="D293" s="41">
        <v>15</v>
      </c>
      <c r="E293" s="51">
        <v>315.04000000000002</v>
      </c>
      <c r="F293" s="51">
        <f t="shared" ref="F293:F298" si="92">D293*E293</f>
        <v>4725.6000000000004</v>
      </c>
      <c r="G293" s="51">
        <v>400</v>
      </c>
      <c r="H293" s="51"/>
      <c r="I293" s="51">
        <f>VLOOKUP($F$293,Tabisr,1)</f>
        <v>3537.16</v>
      </c>
      <c r="J293" s="62">
        <f>+F293-I293</f>
        <v>1188.4400000000005</v>
      </c>
      <c r="K293" s="84">
        <f>VLOOKUP($F$293,Tabisr,4)</f>
        <v>0.10879999999999999</v>
      </c>
      <c r="L293" s="51">
        <f>+J293*K293</f>
        <v>129.30227200000004</v>
      </c>
      <c r="M293" s="51">
        <f>VLOOKUP($F$293,Tabisr,3)</f>
        <v>207.75</v>
      </c>
      <c r="N293" s="52">
        <v>337.05227200000002</v>
      </c>
      <c r="O293" s="51">
        <v>0</v>
      </c>
      <c r="P293" s="42">
        <v>0</v>
      </c>
      <c r="Q293" s="42">
        <v>0</v>
      </c>
      <c r="R293" s="42">
        <v>0</v>
      </c>
      <c r="S293" s="42">
        <v>0</v>
      </c>
      <c r="T293" s="98">
        <v>4725.6000000000004</v>
      </c>
      <c r="U293" s="98">
        <v>337.05227200000002</v>
      </c>
      <c r="V293" s="98">
        <v>4388.5477280000005</v>
      </c>
      <c r="X293" s="216"/>
    </row>
    <row r="294" spans="1:24">
      <c r="A294" s="37">
        <v>138</v>
      </c>
      <c r="B294" s="38" t="s">
        <v>275</v>
      </c>
      <c r="C294" s="49" t="s">
        <v>276</v>
      </c>
      <c r="D294" s="41">
        <v>15</v>
      </c>
      <c r="E294" s="51">
        <v>315.04000000000002</v>
      </c>
      <c r="F294" s="51">
        <f t="shared" si="92"/>
        <v>4725.6000000000004</v>
      </c>
      <c r="G294" s="51">
        <v>400</v>
      </c>
      <c r="H294" s="51"/>
      <c r="I294" s="51">
        <f>VLOOKUP($F$294,Tabisr,1)</f>
        <v>3537.16</v>
      </c>
      <c r="J294" s="62">
        <f>+F294-I294</f>
        <v>1188.4400000000005</v>
      </c>
      <c r="K294" s="84">
        <f>VLOOKUP($F$294,Tabisr,4)</f>
        <v>0.10879999999999999</v>
      </c>
      <c r="L294" s="51">
        <f>+J294*K294</f>
        <v>129.30227200000004</v>
      </c>
      <c r="M294" s="51">
        <f>VLOOKUP($F$294,Tabisr,3)</f>
        <v>207.75</v>
      </c>
      <c r="N294" s="52">
        <v>337.05227200000002</v>
      </c>
      <c r="O294" s="51">
        <v>0</v>
      </c>
      <c r="P294" s="42">
        <v>0</v>
      </c>
      <c r="Q294" s="42">
        <v>0</v>
      </c>
      <c r="R294" s="42">
        <v>0</v>
      </c>
      <c r="S294" s="42">
        <v>0</v>
      </c>
      <c r="T294" s="98">
        <v>4725.6000000000004</v>
      </c>
      <c r="U294" s="98">
        <v>337.05227200000002</v>
      </c>
      <c r="V294" s="98">
        <v>4388.5477280000005</v>
      </c>
      <c r="X294" s="216"/>
    </row>
    <row r="295" spans="1:24">
      <c r="A295" s="37">
        <v>139</v>
      </c>
      <c r="B295" s="38" t="s">
        <v>277</v>
      </c>
      <c r="C295" s="49" t="s">
        <v>276</v>
      </c>
      <c r="D295" s="41">
        <v>15</v>
      </c>
      <c r="E295" s="127">
        <v>315.04000000000002</v>
      </c>
      <c r="F295" s="127">
        <f t="shared" si="92"/>
        <v>4725.6000000000004</v>
      </c>
      <c r="G295" s="127">
        <v>400</v>
      </c>
      <c r="H295" s="51"/>
      <c r="I295" s="127">
        <f>VLOOKUP($F$295,Tabisr,1)</f>
        <v>3537.16</v>
      </c>
      <c r="J295" s="62">
        <f>+F295-I295</f>
        <v>1188.4400000000005</v>
      </c>
      <c r="K295" s="134">
        <f>VLOOKUP($F$295,Tabisr,4)</f>
        <v>0.10879999999999999</v>
      </c>
      <c r="L295" s="51">
        <f>+J295*K295</f>
        <v>129.30227200000004</v>
      </c>
      <c r="M295" s="51">
        <f>VLOOKUP($F$295,Tabisr,3)</f>
        <v>207.75</v>
      </c>
      <c r="N295" s="52">
        <v>337.05227200000002</v>
      </c>
      <c r="O295" s="51">
        <v>0</v>
      </c>
      <c r="P295" s="42">
        <v>0</v>
      </c>
      <c r="Q295" s="42">
        <v>0</v>
      </c>
      <c r="R295" s="42">
        <v>0</v>
      </c>
      <c r="S295" s="42">
        <v>0</v>
      </c>
      <c r="T295" s="98">
        <v>4725.6000000000004</v>
      </c>
      <c r="U295" s="98">
        <v>1137.0522719999999</v>
      </c>
      <c r="V295" s="98">
        <v>3588.5477280000005</v>
      </c>
      <c r="X295" s="216"/>
    </row>
    <row r="296" spans="1:24" ht="22.5">
      <c r="A296" s="37"/>
      <c r="B296" s="38" t="s">
        <v>34</v>
      </c>
      <c r="C296" s="49" t="s">
        <v>278</v>
      </c>
      <c r="D296" s="41"/>
      <c r="E296" s="51">
        <v>299.71300000000002</v>
      </c>
      <c r="F296" s="51">
        <f t="shared" si="92"/>
        <v>0</v>
      </c>
      <c r="G296" s="51"/>
      <c r="H296" s="52"/>
      <c r="I296" s="51"/>
      <c r="J296" s="62"/>
      <c r="K296" s="84"/>
      <c r="L296" s="51"/>
      <c r="M296" s="51"/>
      <c r="N296" s="52"/>
      <c r="O296" s="51"/>
      <c r="P296" s="42">
        <v>0</v>
      </c>
      <c r="Q296" s="42">
        <v>0</v>
      </c>
      <c r="R296" s="42">
        <v>0</v>
      </c>
      <c r="S296" s="42">
        <v>0</v>
      </c>
      <c r="T296" s="98">
        <v>0</v>
      </c>
      <c r="U296" s="98">
        <v>0</v>
      </c>
      <c r="V296" s="98">
        <v>0</v>
      </c>
      <c r="X296" s="216"/>
    </row>
    <row r="297" spans="1:24" ht="22.5">
      <c r="A297" s="37"/>
      <c r="B297" s="38" t="s">
        <v>34</v>
      </c>
      <c r="C297" s="49" t="s">
        <v>278</v>
      </c>
      <c r="D297" s="41"/>
      <c r="E297" s="51">
        <v>299.71300000000002</v>
      </c>
      <c r="F297" s="51">
        <f t="shared" si="92"/>
        <v>0</v>
      </c>
      <c r="G297" s="51"/>
      <c r="H297" s="51"/>
      <c r="I297" s="51"/>
      <c r="J297" s="62"/>
      <c r="K297" s="84"/>
      <c r="L297" s="51"/>
      <c r="M297" s="51"/>
      <c r="N297" s="52"/>
      <c r="O297" s="51"/>
      <c r="P297" s="51">
        <v>0</v>
      </c>
      <c r="Q297" s="51">
        <v>0</v>
      </c>
      <c r="R297" s="51">
        <v>0</v>
      </c>
      <c r="S297" s="51">
        <v>0</v>
      </c>
      <c r="T297" s="98">
        <v>0</v>
      </c>
      <c r="U297" s="98">
        <v>0</v>
      </c>
      <c r="V297" s="98">
        <v>0</v>
      </c>
      <c r="X297" s="216"/>
    </row>
    <row r="298" spans="1:24" ht="22.5">
      <c r="A298" s="37"/>
      <c r="B298" s="38" t="s">
        <v>34</v>
      </c>
      <c r="C298" s="49" t="s">
        <v>278</v>
      </c>
      <c r="D298" s="41"/>
      <c r="E298" s="51">
        <v>299.71300000000002</v>
      </c>
      <c r="F298" s="51">
        <f t="shared" si="92"/>
        <v>0</v>
      </c>
      <c r="G298" s="51"/>
      <c r="H298" s="51"/>
      <c r="I298" s="51"/>
      <c r="J298" s="62"/>
      <c r="K298" s="84"/>
      <c r="L298" s="51"/>
      <c r="M298" s="51"/>
      <c r="N298" s="52"/>
      <c r="O298" s="51"/>
      <c r="P298" s="51">
        <v>0</v>
      </c>
      <c r="Q298" s="51">
        <v>0</v>
      </c>
      <c r="R298" s="51">
        <v>0</v>
      </c>
      <c r="S298" s="51">
        <v>0</v>
      </c>
      <c r="T298" s="98">
        <v>0</v>
      </c>
      <c r="U298" s="98">
        <v>0</v>
      </c>
      <c r="V298" s="98">
        <v>0</v>
      </c>
      <c r="X298" s="216"/>
    </row>
    <row r="299" spans="1:24" ht="22.5">
      <c r="A299" s="37"/>
      <c r="B299" s="38" t="s">
        <v>34</v>
      </c>
      <c r="C299" s="49" t="s">
        <v>278</v>
      </c>
      <c r="D299" s="101"/>
      <c r="E299" s="51">
        <v>0</v>
      </c>
      <c r="F299" s="51"/>
      <c r="G299" s="51"/>
      <c r="H299" s="37"/>
      <c r="I299" s="51"/>
      <c r="J299" s="62"/>
      <c r="K299" s="84"/>
      <c r="L299" s="51"/>
      <c r="M299" s="51"/>
      <c r="N299" s="52"/>
      <c r="O299" s="51">
        <v>0</v>
      </c>
      <c r="P299" s="51">
        <v>0</v>
      </c>
      <c r="Q299" s="51">
        <v>0</v>
      </c>
      <c r="R299" s="51">
        <v>0</v>
      </c>
      <c r="S299" s="51">
        <v>0</v>
      </c>
      <c r="T299" s="98">
        <v>0</v>
      </c>
      <c r="U299" s="98">
        <v>0</v>
      </c>
      <c r="V299" s="98">
        <v>0</v>
      </c>
      <c r="X299" s="216"/>
    </row>
    <row r="300" spans="1:24" ht="21" customHeight="1">
      <c r="A300" s="37">
        <v>143</v>
      </c>
      <c r="B300" s="49" t="s">
        <v>279</v>
      </c>
      <c r="C300" s="49" t="s">
        <v>280</v>
      </c>
      <c r="D300" s="41">
        <v>15</v>
      </c>
      <c r="E300" s="51">
        <v>291.83999999999997</v>
      </c>
      <c r="F300" s="51">
        <f t="shared" ref="F300:F311" si="93">D300*E300</f>
        <v>4377.5999999999995</v>
      </c>
      <c r="G300" s="51">
        <v>400</v>
      </c>
      <c r="H300" s="62"/>
      <c r="I300" s="51">
        <f>VLOOKUP($F$300,Tabisr,1)</f>
        <v>3537.16</v>
      </c>
      <c r="J300" s="62">
        <f t="shared" ref="J300:J311" si="94">+F300-I300</f>
        <v>840.4399999999996</v>
      </c>
      <c r="K300" s="84">
        <f>VLOOKUP($F$300,Tabisr,4)</f>
        <v>0.10879999999999999</v>
      </c>
      <c r="L300" s="51">
        <f t="shared" ref="L300:L311" si="95">+J300*K300</f>
        <v>91.439871999999951</v>
      </c>
      <c r="M300" s="51">
        <f>VLOOKUP($F$300,Tabisr,3)</f>
        <v>207.75</v>
      </c>
      <c r="N300" s="52">
        <v>299.18987199999992</v>
      </c>
      <c r="O300" s="51">
        <v>0</v>
      </c>
      <c r="P300" s="51">
        <v>0</v>
      </c>
      <c r="Q300" s="51">
        <v>0</v>
      </c>
      <c r="R300" s="51">
        <v>0</v>
      </c>
      <c r="S300" s="51">
        <v>0</v>
      </c>
      <c r="T300" s="98">
        <v>4377.5999999999995</v>
      </c>
      <c r="U300" s="98">
        <v>299.18987199999992</v>
      </c>
      <c r="V300" s="98">
        <v>4078.4101279999995</v>
      </c>
      <c r="X300" s="216"/>
    </row>
    <row r="301" spans="1:24" ht="22.5">
      <c r="A301" s="64">
        <v>144</v>
      </c>
      <c r="B301" s="38" t="s">
        <v>281</v>
      </c>
      <c r="C301" s="49" t="s">
        <v>282</v>
      </c>
      <c r="D301" s="41">
        <v>15</v>
      </c>
      <c r="E301" s="51">
        <v>359.09899999999999</v>
      </c>
      <c r="F301" s="51">
        <f t="shared" si="93"/>
        <v>5386.4849999999997</v>
      </c>
      <c r="G301" s="51">
        <v>400</v>
      </c>
      <c r="H301" s="62"/>
      <c r="I301" s="51">
        <f>VLOOKUP($F$301,Tabisr,1)</f>
        <v>3537.16</v>
      </c>
      <c r="J301" s="62">
        <f t="shared" si="94"/>
        <v>1849.3249999999998</v>
      </c>
      <c r="K301" s="84">
        <f>VLOOKUP($F$301,Tabisr,4)</f>
        <v>0.10879999999999999</v>
      </c>
      <c r="L301" s="51">
        <f t="shared" si="95"/>
        <v>201.20655999999997</v>
      </c>
      <c r="M301" s="51">
        <f>VLOOKUP($F$301,Tabisr,3)</f>
        <v>207.75</v>
      </c>
      <c r="N301" s="52">
        <v>408.95655999999997</v>
      </c>
      <c r="O301" s="51">
        <v>0</v>
      </c>
      <c r="P301" s="51">
        <v>0</v>
      </c>
      <c r="Q301" s="51">
        <v>0</v>
      </c>
      <c r="R301" s="51">
        <v>0</v>
      </c>
      <c r="S301" s="51">
        <v>0</v>
      </c>
      <c r="T301" s="98">
        <v>5386.4849999999997</v>
      </c>
      <c r="U301" s="98">
        <v>408.95655999999997</v>
      </c>
      <c r="V301" s="98">
        <v>4977.52844</v>
      </c>
      <c r="X301" s="216"/>
    </row>
    <row r="302" spans="1:24">
      <c r="A302" s="37">
        <v>341</v>
      </c>
      <c r="B302" s="38" t="s">
        <v>283</v>
      </c>
      <c r="C302" s="67" t="s">
        <v>71</v>
      </c>
      <c r="D302" s="41">
        <v>15</v>
      </c>
      <c r="E302" s="69">
        <v>327.63</v>
      </c>
      <c r="F302" s="69">
        <f t="shared" si="93"/>
        <v>4914.45</v>
      </c>
      <c r="G302" s="51">
        <v>400</v>
      </c>
      <c r="H302" s="51">
        <f>E302/8*31</f>
        <v>1269.5662500000001</v>
      </c>
      <c r="I302" s="51">
        <f>VLOOKUP($F$302,Tabisr,1)</f>
        <v>3537.16</v>
      </c>
      <c r="J302" s="62">
        <f>+F302-I302</f>
        <v>1377.29</v>
      </c>
      <c r="K302" s="84">
        <f>VLOOKUP($F$302,Tabisr,4)</f>
        <v>0.10879999999999999</v>
      </c>
      <c r="L302" s="51">
        <f>+J302*K302</f>
        <v>149.84915199999998</v>
      </c>
      <c r="M302" s="51">
        <f>VLOOKUP($F$302,Tabisr,3)</f>
        <v>207.75</v>
      </c>
      <c r="N302" s="52">
        <v>357.599152</v>
      </c>
      <c r="O302" s="51">
        <v>0</v>
      </c>
      <c r="P302" s="51">
        <v>0</v>
      </c>
      <c r="Q302" s="51">
        <v>0</v>
      </c>
      <c r="R302" s="51">
        <v>0</v>
      </c>
      <c r="S302" s="51">
        <v>0</v>
      </c>
      <c r="T302" s="98">
        <v>6184.0162499999997</v>
      </c>
      <c r="U302" s="98">
        <v>1927.599152</v>
      </c>
      <c r="V302" s="98">
        <v>4256.4170979999999</v>
      </c>
      <c r="X302" s="216"/>
    </row>
    <row r="303" spans="1:24">
      <c r="B303" s="38" t="s">
        <v>34</v>
      </c>
      <c r="C303" s="67" t="s">
        <v>287</v>
      </c>
      <c r="D303" s="41"/>
      <c r="F303" s="69">
        <f>D303*E364</f>
        <v>0</v>
      </c>
      <c r="G303" s="51">
        <v>0</v>
      </c>
      <c r="H303" s="51"/>
      <c r="I303" s="51" t="e">
        <f>VLOOKUP($F$303,Tabisr,1)</f>
        <v>#N/A</v>
      </c>
      <c r="J303" s="62" t="e">
        <f t="shared" si="94"/>
        <v>#N/A</v>
      </c>
      <c r="K303" s="84" t="e">
        <f>VLOOKUP($F$303,Tabisr,4)</f>
        <v>#N/A</v>
      </c>
      <c r="L303" s="51" t="e">
        <f t="shared" si="95"/>
        <v>#N/A</v>
      </c>
      <c r="M303" s="51" t="e">
        <f>VLOOKUP($F$303,Tabisr,3)</f>
        <v>#N/A</v>
      </c>
      <c r="N303" s="52"/>
      <c r="O303" s="51"/>
      <c r="P303" s="51">
        <v>0</v>
      </c>
      <c r="R303" s="51">
        <v>0</v>
      </c>
      <c r="S303" s="51">
        <v>0</v>
      </c>
      <c r="T303" s="98">
        <v>0</v>
      </c>
      <c r="U303" s="98">
        <v>0</v>
      </c>
      <c r="V303" s="98">
        <v>0</v>
      </c>
      <c r="X303" s="216"/>
    </row>
    <row r="304" spans="1:24">
      <c r="A304" s="37">
        <v>147</v>
      </c>
      <c r="B304" s="38" t="s">
        <v>285</v>
      </c>
      <c r="C304" s="67" t="s">
        <v>71</v>
      </c>
      <c r="D304" s="41">
        <v>15</v>
      </c>
      <c r="E304" s="69">
        <v>327.63</v>
      </c>
      <c r="F304" s="69">
        <f t="shared" si="93"/>
        <v>4914.45</v>
      </c>
      <c r="G304" s="51">
        <v>400</v>
      </c>
      <c r="H304" s="51">
        <f>E304*2</f>
        <v>655.26</v>
      </c>
      <c r="I304" s="51">
        <f>VLOOKUP($F$304,Tabisr,1)</f>
        <v>3537.16</v>
      </c>
      <c r="J304" s="62">
        <f t="shared" si="94"/>
        <v>1377.29</v>
      </c>
      <c r="K304" s="84">
        <f>VLOOKUP($F$304,Tabisr,4)</f>
        <v>0.10879999999999999</v>
      </c>
      <c r="L304" s="51">
        <f t="shared" si="95"/>
        <v>149.84915199999998</v>
      </c>
      <c r="M304" s="51">
        <f>VLOOKUP($F$304,Tabisr,3)</f>
        <v>207.75</v>
      </c>
      <c r="N304" s="52">
        <v>357.599152</v>
      </c>
      <c r="O304" s="51">
        <v>0</v>
      </c>
      <c r="P304" s="51">
        <v>0</v>
      </c>
      <c r="Q304" s="69">
        <v>0</v>
      </c>
      <c r="R304" s="51">
        <v>0</v>
      </c>
      <c r="S304" s="51">
        <v>0</v>
      </c>
      <c r="T304" s="98">
        <v>5569.71</v>
      </c>
      <c r="U304" s="98">
        <v>357.599152</v>
      </c>
      <c r="V304" s="98">
        <v>5212.1108480000003</v>
      </c>
      <c r="X304" s="216"/>
    </row>
    <row r="305" spans="1:24">
      <c r="A305" s="37">
        <v>148</v>
      </c>
      <c r="B305" s="38" t="s">
        <v>286</v>
      </c>
      <c r="C305" s="67" t="s">
        <v>287</v>
      </c>
      <c r="D305" s="41">
        <v>15</v>
      </c>
      <c r="E305" s="69">
        <v>315.04000000000002</v>
      </c>
      <c r="F305" s="69">
        <f t="shared" si="93"/>
        <v>4725.6000000000004</v>
      </c>
      <c r="G305" s="51">
        <v>400</v>
      </c>
      <c r="H305" s="51">
        <f>E305/8*31</f>
        <v>1220.78</v>
      </c>
      <c r="I305" s="51">
        <f>VLOOKUP($F$305,Tabisr,1)</f>
        <v>3537.16</v>
      </c>
      <c r="J305" s="62">
        <f t="shared" si="94"/>
        <v>1188.4400000000005</v>
      </c>
      <c r="K305" s="84">
        <f>VLOOKUP($F$305,Tabisr,4)</f>
        <v>0.10879999999999999</v>
      </c>
      <c r="L305" s="51">
        <f t="shared" si="95"/>
        <v>129.30227200000004</v>
      </c>
      <c r="M305" s="51">
        <f>VLOOKUP($F$305,Tabisr,3)</f>
        <v>207.75</v>
      </c>
      <c r="N305" s="52">
        <v>337.05227200000002</v>
      </c>
      <c r="O305" s="51">
        <v>0</v>
      </c>
      <c r="P305" s="51">
        <v>0</v>
      </c>
      <c r="Q305" s="69">
        <v>0</v>
      </c>
      <c r="R305" s="51">
        <v>0</v>
      </c>
      <c r="S305" s="51">
        <v>0</v>
      </c>
      <c r="T305" s="98">
        <v>5946.38</v>
      </c>
      <c r="U305" s="98">
        <v>1157.0522719999999</v>
      </c>
      <c r="V305" s="98">
        <v>4789.3277280000002</v>
      </c>
      <c r="X305" s="216"/>
    </row>
    <row r="306" spans="1:24">
      <c r="A306" s="37">
        <v>149</v>
      </c>
      <c r="B306" s="38" t="s">
        <v>288</v>
      </c>
      <c r="C306" s="67" t="s">
        <v>71</v>
      </c>
      <c r="D306" s="41">
        <v>15</v>
      </c>
      <c r="E306" s="69">
        <v>327.63</v>
      </c>
      <c r="F306" s="69">
        <f t="shared" si="93"/>
        <v>4914.45</v>
      </c>
      <c r="G306" s="51">
        <v>400</v>
      </c>
      <c r="H306" s="51">
        <f>E306*2</f>
        <v>655.26</v>
      </c>
      <c r="I306" s="51">
        <f>VLOOKUP($F$306,Tabisr,1)</f>
        <v>3537.16</v>
      </c>
      <c r="J306" s="62">
        <f t="shared" si="94"/>
        <v>1377.29</v>
      </c>
      <c r="K306" s="84">
        <f>VLOOKUP($F$306,Tabisr,4)</f>
        <v>0.10879999999999999</v>
      </c>
      <c r="L306" s="51">
        <f t="shared" si="95"/>
        <v>149.84915199999998</v>
      </c>
      <c r="M306" s="51">
        <f>VLOOKUP($F$306,Tabisr,3)</f>
        <v>207.75</v>
      </c>
      <c r="N306" s="52">
        <v>357.599152</v>
      </c>
      <c r="O306" s="51">
        <v>0</v>
      </c>
      <c r="P306" s="51">
        <v>0</v>
      </c>
      <c r="Q306" s="69">
        <v>0</v>
      </c>
      <c r="R306" s="51">
        <v>0</v>
      </c>
      <c r="S306" s="51">
        <v>0</v>
      </c>
      <c r="T306" s="98">
        <v>5569.71</v>
      </c>
      <c r="U306" s="98">
        <v>3527.5991519999998</v>
      </c>
      <c r="V306" s="98">
        <v>2042.1108480000003</v>
      </c>
      <c r="X306" s="216"/>
    </row>
    <row r="307" spans="1:24">
      <c r="A307" s="37">
        <v>150</v>
      </c>
      <c r="B307" s="38" t="s">
        <v>289</v>
      </c>
      <c r="C307" s="67" t="s">
        <v>287</v>
      </c>
      <c r="D307" s="41">
        <v>15</v>
      </c>
      <c r="E307" s="69">
        <v>315.04000000000002</v>
      </c>
      <c r="F307" s="69">
        <f t="shared" si="93"/>
        <v>4725.6000000000004</v>
      </c>
      <c r="G307" s="51">
        <v>400</v>
      </c>
      <c r="H307" s="51">
        <f>E307*2</f>
        <v>630.08000000000004</v>
      </c>
      <c r="I307" s="51">
        <f>VLOOKUP($F$307,Tabisr,1)</f>
        <v>3537.16</v>
      </c>
      <c r="J307" s="62">
        <f t="shared" si="94"/>
        <v>1188.4400000000005</v>
      </c>
      <c r="K307" s="84">
        <f>VLOOKUP($F$307,Tabisr,4)</f>
        <v>0.10879999999999999</v>
      </c>
      <c r="L307" s="51">
        <f t="shared" si="95"/>
        <v>129.30227200000004</v>
      </c>
      <c r="M307" s="51">
        <f>VLOOKUP($F$307,Tabisr,3)</f>
        <v>207.75</v>
      </c>
      <c r="N307" s="52">
        <v>337.05227200000002</v>
      </c>
      <c r="O307" s="51">
        <v>0</v>
      </c>
      <c r="P307" s="51">
        <v>0</v>
      </c>
      <c r="Q307" s="69">
        <v>0</v>
      </c>
      <c r="R307" s="51">
        <v>0</v>
      </c>
      <c r="S307" s="51"/>
      <c r="T307" s="98">
        <v>5355.68</v>
      </c>
      <c r="U307" s="98">
        <v>2487.0522719999999</v>
      </c>
      <c r="V307" s="98">
        <v>2868.6277280000004</v>
      </c>
      <c r="X307" s="216"/>
    </row>
    <row r="308" spans="1:24">
      <c r="A308" s="64">
        <v>363</v>
      </c>
      <c r="B308" s="38" t="s">
        <v>290</v>
      </c>
      <c r="C308" s="67" t="s">
        <v>287</v>
      </c>
      <c r="D308" s="41">
        <v>15</v>
      </c>
      <c r="E308" s="69">
        <v>315.04000000000002</v>
      </c>
      <c r="F308" s="69">
        <f t="shared" si="93"/>
        <v>4725.6000000000004</v>
      </c>
      <c r="G308" s="51">
        <v>400</v>
      </c>
      <c r="H308" s="51">
        <f>E308/8*31</f>
        <v>1220.78</v>
      </c>
      <c r="I308" s="51">
        <f>VLOOKUP($F$308,Tabisr,1)</f>
        <v>3537.16</v>
      </c>
      <c r="J308" s="62">
        <f t="shared" si="94"/>
        <v>1188.4400000000005</v>
      </c>
      <c r="K308" s="84">
        <f>VLOOKUP($F$308,Tabisr,4)</f>
        <v>0.10879999999999999</v>
      </c>
      <c r="L308" s="51">
        <f t="shared" si="95"/>
        <v>129.30227200000004</v>
      </c>
      <c r="M308" s="51">
        <f>VLOOKUP($F$308,Tabisr,3)</f>
        <v>207.75</v>
      </c>
      <c r="N308" s="52">
        <v>337.05227200000002</v>
      </c>
      <c r="O308" s="51"/>
      <c r="P308" s="51">
        <v>0</v>
      </c>
      <c r="Q308" s="69">
        <v>0</v>
      </c>
      <c r="R308" s="51">
        <v>0</v>
      </c>
      <c r="S308" s="51">
        <v>0</v>
      </c>
      <c r="T308" s="98">
        <v>5946.38</v>
      </c>
      <c r="U308" s="98">
        <v>337.05227200000002</v>
      </c>
      <c r="V308" s="98">
        <v>5609.3277280000002</v>
      </c>
      <c r="X308" s="216"/>
    </row>
    <row r="309" spans="1:24">
      <c r="A309" s="64">
        <v>151</v>
      </c>
      <c r="B309" s="71" t="s">
        <v>291</v>
      </c>
      <c r="C309" s="124" t="s">
        <v>287</v>
      </c>
      <c r="D309" s="41">
        <v>15</v>
      </c>
      <c r="E309" s="69">
        <v>315.04000000000002</v>
      </c>
      <c r="F309" s="69">
        <f t="shared" si="93"/>
        <v>4725.6000000000004</v>
      </c>
      <c r="G309" s="69">
        <v>400</v>
      </c>
      <c r="H309" s="69">
        <f>E309*2</f>
        <v>630.08000000000004</v>
      </c>
      <c r="I309" s="69">
        <f>VLOOKUP($F$309,Tabisr,1)</f>
        <v>3537.16</v>
      </c>
      <c r="J309" s="90">
        <f t="shared" si="94"/>
        <v>1188.4400000000005</v>
      </c>
      <c r="K309" s="91">
        <f>VLOOKUP($F$309,Tabisr,4)</f>
        <v>0.10879999999999999</v>
      </c>
      <c r="L309" s="69">
        <f t="shared" si="95"/>
        <v>129.30227200000004</v>
      </c>
      <c r="M309" s="69">
        <f>VLOOKUP($F$309,Tabisr,3)</f>
        <v>207.75</v>
      </c>
      <c r="N309" s="85">
        <v>337.05227200000002</v>
      </c>
      <c r="O309" s="69">
        <v>0</v>
      </c>
      <c r="P309" s="69">
        <v>0</v>
      </c>
      <c r="Q309" s="69">
        <v>0</v>
      </c>
      <c r="R309" s="69">
        <v>0</v>
      </c>
      <c r="S309" s="69"/>
      <c r="T309" s="98">
        <v>5355.68</v>
      </c>
      <c r="U309" s="98">
        <v>1937.0522719999999</v>
      </c>
      <c r="V309" s="98">
        <v>3418.6277280000004</v>
      </c>
      <c r="X309" s="216"/>
    </row>
    <row r="310" spans="1:24">
      <c r="A310" s="64">
        <v>152</v>
      </c>
      <c r="B310" s="65" t="s">
        <v>292</v>
      </c>
      <c r="C310" s="67" t="s">
        <v>293</v>
      </c>
      <c r="D310" s="41">
        <v>15</v>
      </c>
      <c r="E310" s="69">
        <v>315.04000000000002</v>
      </c>
      <c r="F310" s="69">
        <f t="shared" si="93"/>
        <v>4725.6000000000004</v>
      </c>
      <c r="G310" s="69">
        <v>400</v>
      </c>
      <c r="H310" s="69"/>
      <c r="I310" s="69">
        <f>VLOOKUP($F$310,Tabisr,1)</f>
        <v>3537.16</v>
      </c>
      <c r="J310" s="90">
        <f t="shared" si="94"/>
        <v>1188.4400000000005</v>
      </c>
      <c r="K310" s="91">
        <f>VLOOKUP($F$310,Tabisr,4)</f>
        <v>0.10879999999999999</v>
      </c>
      <c r="L310" s="69">
        <f t="shared" si="95"/>
        <v>129.30227200000004</v>
      </c>
      <c r="M310" s="69">
        <f>VLOOKUP($F$310,Tabisr,3)</f>
        <v>207.75</v>
      </c>
      <c r="N310" s="85">
        <v>337.05227200000002</v>
      </c>
      <c r="O310" s="69">
        <v>0</v>
      </c>
      <c r="P310" s="69">
        <v>0</v>
      </c>
      <c r="Q310" s="69">
        <v>0</v>
      </c>
      <c r="R310" s="69">
        <v>0</v>
      </c>
      <c r="S310" s="69">
        <v>0</v>
      </c>
      <c r="T310" s="98">
        <v>4725.6000000000004</v>
      </c>
      <c r="U310" s="98">
        <v>837.05227200000002</v>
      </c>
      <c r="V310" s="98">
        <v>3888.5477280000005</v>
      </c>
      <c r="X310" s="216"/>
    </row>
    <row r="311" spans="1:24">
      <c r="A311" s="64">
        <v>153</v>
      </c>
      <c r="B311" s="38" t="s">
        <v>294</v>
      </c>
      <c r="C311" s="49" t="s">
        <v>295</v>
      </c>
      <c r="D311" s="41">
        <v>15</v>
      </c>
      <c r="E311" s="51">
        <v>291.83550000000002</v>
      </c>
      <c r="F311" s="51">
        <f t="shared" si="93"/>
        <v>4377.5325000000003</v>
      </c>
      <c r="G311" s="51">
        <v>400</v>
      </c>
      <c r="H311" s="93"/>
      <c r="I311" s="51">
        <f>VLOOKUP($F$311,Tabisr,1)</f>
        <v>3537.16</v>
      </c>
      <c r="J311" s="62">
        <f t="shared" si="94"/>
        <v>840.3725000000004</v>
      </c>
      <c r="K311" s="84">
        <f>VLOOKUP($F$311,Tabisr,4)</f>
        <v>0.10879999999999999</v>
      </c>
      <c r="L311" s="51">
        <f t="shared" si="95"/>
        <v>91.432528000000033</v>
      </c>
      <c r="M311" s="51">
        <f>VLOOKUP($F$311,Tabisr,3)</f>
        <v>207.75</v>
      </c>
      <c r="N311" s="52">
        <v>299.18252800000005</v>
      </c>
      <c r="O311" s="51">
        <v>0</v>
      </c>
      <c r="P311" s="51">
        <v>0</v>
      </c>
      <c r="Q311" s="69">
        <v>0</v>
      </c>
      <c r="R311" s="51">
        <v>0</v>
      </c>
      <c r="S311" s="51">
        <v>0</v>
      </c>
      <c r="T311" s="98">
        <v>4377.5325000000003</v>
      </c>
      <c r="U311" s="98">
        <v>299.18252800000005</v>
      </c>
      <c r="V311" s="98">
        <v>4078.349972</v>
      </c>
      <c r="X311" s="216"/>
    </row>
    <row r="312" spans="1:24">
      <c r="A312" s="37"/>
      <c r="B312" s="38" t="s">
        <v>34</v>
      </c>
      <c r="C312" s="49" t="s">
        <v>293</v>
      </c>
      <c r="D312" s="101"/>
      <c r="E312" s="51">
        <v>0</v>
      </c>
      <c r="F312" s="51"/>
      <c r="G312" s="51"/>
      <c r="H312" s="93"/>
      <c r="I312" s="51"/>
      <c r="J312" s="62"/>
      <c r="K312" s="84"/>
      <c r="L312" s="51"/>
      <c r="M312" s="51"/>
      <c r="N312" s="52"/>
      <c r="O312" s="51"/>
      <c r="P312" s="51">
        <v>0</v>
      </c>
      <c r="Q312" s="69">
        <v>0</v>
      </c>
      <c r="R312" s="51">
        <v>0</v>
      </c>
      <c r="S312" s="51">
        <v>0</v>
      </c>
      <c r="T312" s="98">
        <v>0</v>
      </c>
      <c r="U312" s="98">
        <v>0</v>
      </c>
      <c r="V312" s="98">
        <v>0</v>
      </c>
      <c r="X312" s="216"/>
    </row>
    <row r="313" spans="1:24">
      <c r="A313" s="37">
        <v>154</v>
      </c>
      <c r="B313" s="38" t="s">
        <v>296</v>
      </c>
      <c r="C313" s="49" t="s">
        <v>297</v>
      </c>
      <c r="D313" s="41">
        <v>15</v>
      </c>
      <c r="E313" s="51">
        <v>315.04000000000002</v>
      </c>
      <c r="F313" s="51">
        <f>D313*E313</f>
        <v>4725.6000000000004</v>
      </c>
      <c r="G313" s="51">
        <v>400</v>
      </c>
      <c r="H313" s="93"/>
      <c r="I313" s="51">
        <f>VLOOKUP($F$313,Tabisr,1)</f>
        <v>3537.16</v>
      </c>
      <c r="J313" s="62">
        <f>+F313-I313</f>
        <v>1188.4400000000005</v>
      </c>
      <c r="K313" s="84">
        <f>VLOOKUP($F$313,Tabisr,4)</f>
        <v>0.10879999999999999</v>
      </c>
      <c r="L313" s="51">
        <f>+J313*K313</f>
        <v>129.30227200000004</v>
      </c>
      <c r="M313" s="51">
        <f>VLOOKUP($F$313,Tabisr,3)</f>
        <v>207.75</v>
      </c>
      <c r="N313" s="52">
        <v>337.05227200000002</v>
      </c>
      <c r="O313" s="51">
        <v>0</v>
      </c>
      <c r="P313" s="51">
        <v>0</v>
      </c>
      <c r="Q313" s="69"/>
      <c r="R313" s="51">
        <v>0</v>
      </c>
      <c r="S313" s="51">
        <v>0</v>
      </c>
      <c r="T313" s="98">
        <v>4725.6000000000004</v>
      </c>
      <c r="U313" s="98">
        <v>337.05227200000002</v>
      </c>
      <c r="V313" s="98">
        <v>4388.5477280000005</v>
      </c>
      <c r="X313" s="216"/>
    </row>
    <row r="314" spans="1:24">
      <c r="A314" s="64">
        <v>155</v>
      </c>
      <c r="B314" s="38" t="s">
        <v>298</v>
      </c>
      <c r="C314" s="49" t="s">
        <v>297</v>
      </c>
      <c r="D314" s="41">
        <v>15</v>
      </c>
      <c r="E314" s="51">
        <v>315.04000000000002</v>
      </c>
      <c r="F314" s="51">
        <f>D314*E314</f>
        <v>4725.6000000000004</v>
      </c>
      <c r="G314" s="51">
        <v>400</v>
      </c>
      <c r="H314" s="93"/>
      <c r="I314" s="51">
        <f>VLOOKUP($F$314,Tabisr,1)</f>
        <v>3537.16</v>
      </c>
      <c r="J314" s="62">
        <f>+F314-I314</f>
        <v>1188.4400000000005</v>
      </c>
      <c r="K314" s="84">
        <f>VLOOKUP($F$314,Tabisr,4)</f>
        <v>0.10879999999999999</v>
      </c>
      <c r="L314" s="51">
        <f>+J314*K314</f>
        <v>129.30227200000004</v>
      </c>
      <c r="M314" s="51">
        <f>VLOOKUP($F$314,Tabisr,3)</f>
        <v>207.75</v>
      </c>
      <c r="N314" s="52">
        <v>337.05227200000002</v>
      </c>
      <c r="O314" s="51">
        <v>0</v>
      </c>
      <c r="P314" s="51">
        <v>0</v>
      </c>
      <c r="Q314" s="69">
        <v>0</v>
      </c>
      <c r="R314" s="51">
        <v>0</v>
      </c>
      <c r="S314" s="51">
        <v>0</v>
      </c>
      <c r="T314" s="98">
        <v>4725.6000000000004</v>
      </c>
      <c r="U314" s="98">
        <v>1337.0522719999999</v>
      </c>
      <c r="V314" s="98">
        <v>3388.5477280000005</v>
      </c>
      <c r="X314" s="216"/>
    </row>
    <row r="315" spans="1:24" ht="22.5">
      <c r="A315" s="37"/>
      <c r="B315" s="38" t="s">
        <v>40</v>
      </c>
      <c r="C315" s="49" t="s">
        <v>299</v>
      </c>
      <c r="D315" s="41"/>
      <c r="E315" s="51">
        <v>359.09899999999999</v>
      </c>
      <c r="F315" s="51">
        <f>D315*E315</f>
        <v>0</v>
      </c>
      <c r="G315" s="51"/>
      <c r="H315" s="93"/>
      <c r="I315" s="51"/>
      <c r="J315" s="62"/>
      <c r="K315" s="84"/>
      <c r="L315" s="51"/>
      <c r="M315" s="51"/>
      <c r="N315" s="52">
        <v>0</v>
      </c>
      <c r="O315" s="51">
        <v>0</v>
      </c>
      <c r="P315" s="51">
        <v>0</v>
      </c>
      <c r="Q315" s="69">
        <v>0</v>
      </c>
      <c r="R315" s="51">
        <v>0</v>
      </c>
      <c r="S315" s="51"/>
      <c r="T315" s="98">
        <v>0</v>
      </c>
      <c r="U315" s="98">
        <v>0</v>
      </c>
      <c r="V315" s="98">
        <v>0</v>
      </c>
      <c r="X315" s="216"/>
    </row>
    <row r="316" spans="1:24">
      <c r="A316" s="37">
        <v>157</v>
      </c>
      <c r="B316" s="38" t="s">
        <v>300</v>
      </c>
      <c r="C316" s="49" t="s">
        <v>297</v>
      </c>
      <c r="D316" s="41">
        <v>15</v>
      </c>
      <c r="E316" s="51">
        <v>315.04000000000002</v>
      </c>
      <c r="F316" s="51">
        <f>D316*E316</f>
        <v>4725.6000000000004</v>
      </c>
      <c r="G316" s="51">
        <v>400</v>
      </c>
      <c r="H316" s="51"/>
      <c r="I316" s="51">
        <f>VLOOKUP($F$316,Tabisr,1)</f>
        <v>3537.16</v>
      </c>
      <c r="J316" s="62">
        <f>+F316-I316</f>
        <v>1188.4400000000005</v>
      </c>
      <c r="K316" s="84">
        <f>VLOOKUP($F$316,Tabisr,4)</f>
        <v>0.10879999999999999</v>
      </c>
      <c r="L316" s="51">
        <f>+J316*K316</f>
        <v>129.30227200000004</v>
      </c>
      <c r="M316" s="51">
        <f>VLOOKUP($F$316,Tabisr,3)</f>
        <v>207.75</v>
      </c>
      <c r="N316" s="52">
        <v>337.05227200000002</v>
      </c>
      <c r="O316" s="51">
        <v>0</v>
      </c>
      <c r="P316" s="51">
        <v>0</v>
      </c>
      <c r="Q316" s="51">
        <v>0</v>
      </c>
      <c r="R316" s="51">
        <v>0</v>
      </c>
      <c r="S316" s="51">
        <v>0</v>
      </c>
      <c r="T316" s="98">
        <v>4725.6000000000004</v>
      </c>
      <c r="U316" s="98">
        <v>337.05227200000002</v>
      </c>
      <c r="V316" s="98">
        <v>4388.5477280000005</v>
      </c>
      <c r="X316" s="216"/>
    </row>
    <row r="317" spans="1:24">
      <c r="A317" s="37">
        <v>315</v>
      </c>
      <c r="B317" s="38" t="s">
        <v>301</v>
      </c>
      <c r="C317" s="49" t="s">
        <v>297</v>
      </c>
      <c r="D317" s="41">
        <v>15</v>
      </c>
      <c r="E317" s="51">
        <v>315.04000000000002</v>
      </c>
      <c r="F317" s="51">
        <f>D317*E317</f>
        <v>4725.6000000000004</v>
      </c>
      <c r="G317" s="51">
        <v>400</v>
      </c>
      <c r="H317" s="93"/>
      <c r="I317" s="51">
        <f>VLOOKUP($F$317,Tabisr,1)</f>
        <v>3537.16</v>
      </c>
      <c r="J317" s="62">
        <f>+F317-I317</f>
        <v>1188.4400000000005</v>
      </c>
      <c r="K317" s="84">
        <f>VLOOKUP($F$317,Tabisr,4)</f>
        <v>0.10879999999999999</v>
      </c>
      <c r="L317" s="51">
        <f>+J317*K317</f>
        <v>129.30227200000004</v>
      </c>
      <c r="M317" s="51">
        <f>VLOOKUP($F$317,Tabisr,3)</f>
        <v>207.75</v>
      </c>
      <c r="N317" s="52">
        <v>337.05227200000002</v>
      </c>
      <c r="O317" s="51">
        <v>0</v>
      </c>
      <c r="P317" s="51">
        <v>0</v>
      </c>
      <c r="Q317" s="51">
        <v>0</v>
      </c>
      <c r="R317" s="51">
        <v>0</v>
      </c>
      <c r="S317" s="51">
        <v>0</v>
      </c>
      <c r="T317" s="98">
        <v>4725.6000000000004</v>
      </c>
      <c r="U317" s="98">
        <v>337.05227200000002</v>
      </c>
      <c r="V317" s="98">
        <v>4388.5477280000005</v>
      </c>
      <c r="X317" s="216"/>
    </row>
    <row r="318" spans="1:24">
      <c r="A318" s="37"/>
      <c r="B318" s="38" t="s">
        <v>34</v>
      </c>
      <c r="C318" s="49" t="s">
        <v>273</v>
      </c>
      <c r="D318" s="101"/>
      <c r="E318" s="51">
        <v>0</v>
      </c>
      <c r="F318" s="51"/>
      <c r="G318" s="51"/>
      <c r="H318" s="93"/>
      <c r="I318" s="51"/>
      <c r="J318" s="62"/>
      <c r="K318" s="84"/>
      <c r="L318" s="51"/>
      <c r="M318" s="51"/>
      <c r="N318" s="52"/>
      <c r="O318" s="51"/>
      <c r="P318" s="51">
        <v>0</v>
      </c>
      <c r="Q318" s="51">
        <v>0</v>
      </c>
      <c r="R318" s="51">
        <v>0</v>
      </c>
      <c r="S318" s="51">
        <v>0</v>
      </c>
      <c r="T318" s="98">
        <v>0</v>
      </c>
      <c r="U318" s="98">
        <v>0</v>
      </c>
      <c r="V318" s="98">
        <v>0</v>
      </c>
      <c r="X318" s="216"/>
    </row>
    <row r="319" spans="1:24" ht="22.5">
      <c r="A319" s="37">
        <v>158</v>
      </c>
      <c r="B319" s="38" t="s">
        <v>302</v>
      </c>
      <c r="C319" s="49" t="s">
        <v>299</v>
      </c>
      <c r="D319" s="41">
        <v>15</v>
      </c>
      <c r="E319" s="69">
        <v>359.1</v>
      </c>
      <c r="F319" s="51">
        <f>D319*E319</f>
        <v>5386.5</v>
      </c>
      <c r="G319" s="51">
        <v>400</v>
      </c>
      <c r="H319" s="51"/>
      <c r="I319" s="51">
        <f>VLOOKUP($F$319,Tabisr,1)</f>
        <v>3537.16</v>
      </c>
      <c r="J319" s="62">
        <f>+F319-I319</f>
        <v>1849.3400000000001</v>
      </c>
      <c r="K319" s="84">
        <f>VLOOKUP($F$319,Tabisr,4)</f>
        <v>0.10879999999999999</v>
      </c>
      <c r="L319" s="51">
        <f>+J319*K319</f>
        <v>201.208192</v>
      </c>
      <c r="M319" s="51">
        <f>VLOOKUP($F$319,Tabisr,3)</f>
        <v>207.75</v>
      </c>
      <c r="N319" s="52">
        <v>408.958192</v>
      </c>
      <c r="O319" s="51">
        <v>0</v>
      </c>
      <c r="P319" s="42">
        <v>0</v>
      </c>
      <c r="Q319" s="42">
        <v>0</v>
      </c>
      <c r="R319" s="42">
        <v>0</v>
      </c>
      <c r="S319" s="42">
        <v>0</v>
      </c>
      <c r="T319" s="98">
        <v>5386.5</v>
      </c>
      <c r="U319" s="98">
        <v>408.958192</v>
      </c>
      <c r="V319" s="98">
        <v>4977.5418079999999</v>
      </c>
      <c r="X319" s="216"/>
    </row>
    <row r="320" spans="1:24">
      <c r="A320" s="37">
        <v>122</v>
      </c>
      <c r="B320" s="38" t="s">
        <v>303</v>
      </c>
      <c r="C320" s="49" t="s">
        <v>304</v>
      </c>
      <c r="D320" s="41">
        <v>14</v>
      </c>
      <c r="E320" s="51">
        <v>315.04000000000002</v>
      </c>
      <c r="F320" s="51">
        <f>D320*E320</f>
        <v>4410.5600000000004</v>
      </c>
      <c r="G320" s="51">
        <v>400</v>
      </c>
      <c r="H320" s="51"/>
      <c r="I320" s="51">
        <f>VLOOKUP($F$320,Tabisr,1)</f>
        <v>3537.16</v>
      </c>
      <c r="J320" s="62">
        <f>+F320-I320</f>
        <v>873.40000000000055</v>
      </c>
      <c r="K320" s="84">
        <f>VLOOKUP($F$320,Tabisr,4)</f>
        <v>0.10879999999999999</v>
      </c>
      <c r="L320" s="51">
        <f>+J320*K320</f>
        <v>95.025920000000056</v>
      </c>
      <c r="M320" s="51">
        <f>VLOOKUP($F$320,Tabisr,3)</f>
        <v>207.75</v>
      </c>
      <c r="N320" s="52">
        <v>302.77592000000004</v>
      </c>
      <c r="O320" s="51">
        <v>0</v>
      </c>
      <c r="P320" s="51">
        <v>0</v>
      </c>
      <c r="Q320" s="51">
        <v>0</v>
      </c>
      <c r="R320" s="51">
        <v>0</v>
      </c>
      <c r="S320" s="51">
        <v>0</v>
      </c>
      <c r="T320" s="98">
        <v>4410.5600000000004</v>
      </c>
      <c r="U320" s="98">
        <v>302.77592000000004</v>
      </c>
      <c r="V320" s="98">
        <v>4107.7840800000004</v>
      </c>
      <c r="X320" s="216"/>
    </row>
    <row r="321" spans="1:24">
      <c r="A321" s="53"/>
      <c r="B321" s="25"/>
      <c r="C321" s="135"/>
      <c r="D321" s="136"/>
      <c r="E321" s="136"/>
      <c r="F321" s="137">
        <f>+SUM(F277:F320)</f>
        <v>163679.42000000004</v>
      </c>
      <c r="G321" s="137">
        <f>+SUM(G277:G320)</f>
        <v>12400</v>
      </c>
      <c r="H321" s="137">
        <f>+SUM(H277:H320)</f>
        <v>10172.046250000001</v>
      </c>
      <c r="I321" s="137"/>
      <c r="J321" s="137"/>
      <c r="K321" s="137"/>
      <c r="L321" s="137"/>
      <c r="M321" s="137"/>
      <c r="N321" s="139">
        <v>12678.419374000006</v>
      </c>
      <c r="O321" s="137">
        <v>0</v>
      </c>
      <c r="P321" s="137">
        <v>7470</v>
      </c>
      <c r="Q321" s="137">
        <v>5140</v>
      </c>
      <c r="R321" s="137">
        <v>0</v>
      </c>
      <c r="S321" s="137">
        <v>1500</v>
      </c>
      <c r="T321" s="137">
        <v>173851.46625000006</v>
      </c>
      <c r="U321" s="137">
        <v>26788.419374000005</v>
      </c>
      <c r="V321" s="137">
        <v>147063.04687600007</v>
      </c>
      <c r="W321" s="96"/>
      <c r="X321" s="216"/>
    </row>
    <row r="322" spans="1:24">
      <c r="A322" s="53"/>
      <c r="B322" s="54"/>
      <c r="C322" s="55"/>
      <c r="D322" s="53"/>
      <c r="E322" s="59"/>
      <c r="F322" s="59"/>
      <c r="G322" s="59"/>
      <c r="H322" s="59"/>
      <c r="I322" s="59"/>
      <c r="J322" s="59"/>
      <c r="K322" s="59"/>
      <c r="L322" s="59"/>
      <c r="M322" s="59"/>
      <c r="N322" s="86"/>
      <c r="O322" s="59"/>
      <c r="P322" s="59"/>
      <c r="Q322" s="59"/>
      <c r="R322" s="59"/>
      <c r="S322" s="59"/>
      <c r="T322" s="59"/>
      <c r="U322" s="59"/>
    </row>
    <row r="323" spans="1:24">
      <c r="A323" s="53"/>
      <c r="B323" s="54"/>
      <c r="C323" s="55"/>
      <c r="D323" s="53"/>
      <c r="E323" s="118"/>
      <c r="F323" s="59"/>
      <c r="G323" s="59"/>
      <c r="H323" s="59"/>
      <c r="I323" s="59"/>
      <c r="J323" s="59"/>
      <c r="K323" s="59"/>
      <c r="L323" s="59"/>
      <c r="M323" s="59"/>
      <c r="N323" s="86"/>
      <c r="O323" s="59"/>
      <c r="P323" s="59"/>
      <c r="Q323" s="59"/>
      <c r="R323" s="59"/>
      <c r="S323" s="59"/>
      <c r="T323" s="59"/>
      <c r="U323" s="59"/>
    </row>
    <row r="324" spans="1:24" ht="12" customHeight="1">
      <c r="A324" s="231" t="s">
        <v>305</v>
      </c>
      <c r="B324" s="232"/>
      <c r="C324" s="232"/>
      <c r="D324" s="232"/>
      <c r="E324" s="232"/>
      <c r="F324" s="232"/>
      <c r="G324" s="232"/>
      <c r="H324" s="232"/>
      <c r="I324" s="232"/>
      <c r="J324" s="232"/>
      <c r="K324" s="232"/>
      <c r="L324" s="232"/>
      <c r="M324" s="232"/>
      <c r="N324" s="232"/>
      <c r="O324" s="232"/>
      <c r="P324" s="232"/>
      <c r="Q324" s="232"/>
      <c r="R324" s="232"/>
      <c r="S324" s="232"/>
      <c r="T324" s="232"/>
      <c r="U324" s="232"/>
      <c r="V324" s="232"/>
    </row>
    <row r="325" spans="1:24" ht="23.25" customHeight="1">
      <c r="A325" s="34" t="s">
        <v>4</v>
      </c>
      <c r="B325" s="60" t="s">
        <v>5</v>
      </c>
      <c r="C325" s="36" t="s">
        <v>6</v>
      </c>
      <c r="D325" s="36" t="s">
        <v>7</v>
      </c>
      <c r="E325" s="36" t="s">
        <v>8</v>
      </c>
      <c r="F325" s="36" t="s">
        <v>9</v>
      </c>
      <c r="G325" s="36" t="s">
        <v>10</v>
      </c>
      <c r="H325" s="36" t="s">
        <v>11</v>
      </c>
      <c r="I325" s="76" t="s">
        <v>12</v>
      </c>
      <c r="J325" s="76" t="s">
        <v>13</v>
      </c>
      <c r="K325" s="76" t="s">
        <v>14</v>
      </c>
      <c r="L325" s="76" t="s">
        <v>15</v>
      </c>
      <c r="M325" s="36" t="s">
        <v>16</v>
      </c>
      <c r="N325" s="36" t="s">
        <v>17</v>
      </c>
      <c r="O325" s="36" t="s">
        <v>18</v>
      </c>
      <c r="P325" s="36" t="s">
        <v>19</v>
      </c>
      <c r="Q325" s="36" t="s">
        <v>20</v>
      </c>
      <c r="R325" s="36" t="s">
        <v>21</v>
      </c>
      <c r="S325" s="36" t="s">
        <v>22</v>
      </c>
      <c r="T325" s="206" t="s">
        <v>423</v>
      </c>
      <c r="U325" s="206" t="s">
        <v>424</v>
      </c>
      <c r="V325" s="207" t="s">
        <v>425</v>
      </c>
    </row>
    <row r="326" spans="1:24">
      <c r="A326" s="64">
        <v>78</v>
      </c>
      <c r="B326" s="65" t="s">
        <v>419</v>
      </c>
      <c r="C326" s="67" t="s">
        <v>306</v>
      </c>
      <c r="D326" s="68">
        <v>15</v>
      </c>
      <c r="E326" s="69">
        <v>359.09899999999999</v>
      </c>
      <c r="F326" s="69">
        <f>D326*E326</f>
        <v>5386.4849999999997</v>
      </c>
      <c r="G326" s="69">
        <v>400</v>
      </c>
      <c r="H326" s="69"/>
      <c r="I326" s="69">
        <f>VLOOKUP($F$326,Tabisr,1)</f>
        <v>3537.16</v>
      </c>
      <c r="J326" s="90">
        <f>+F326-I326</f>
        <v>1849.3249999999998</v>
      </c>
      <c r="K326" s="91">
        <f>VLOOKUP($F$326,Tabisr,4)</f>
        <v>0.10879999999999999</v>
      </c>
      <c r="L326" s="69">
        <f>+J326*K326</f>
        <v>201.20655999999997</v>
      </c>
      <c r="M326" s="69">
        <f>VLOOKUP($F$326,Tabisr,3)</f>
        <v>207.75</v>
      </c>
      <c r="N326" s="85">
        <v>408.95655999999997</v>
      </c>
      <c r="O326" s="69">
        <v>0</v>
      </c>
      <c r="P326" s="69">
        <v>0</v>
      </c>
      <c r="Q326" s="69">
        <v>0</v>
      </c>
      <c r="R326" s="69"/>
      <c r="S326" s="69">
        <v>0</v>
      </c>
      <c r="T326" s="98">
        <v>5386.4849999999997</v>
      </c>
      <c r="U326" s="98">
        <v>1708.9565600000001</v>
      </c>
      <c r="V326" s="98">
        <v>3677.5284399999996</v>
      </c>
      <c r="X326" s="118"/>
    </row>
    <row r="327" spans="1:24">
      <c r="A327" s="37"/>
      <c r="B327" s="38"/>
      <c r="C327" s="49" t="s">
        <v>307</v>
      </c>
      <c r="D327" s="41"/>
      <c r="E327" s="51">
        <v>359.09899999999999</v>
      </c>
      <c r="F327" s="51">
        <f>D327*E327</f>
        <v>0</v>
      </c>
      <c r="G327" s="51"/>
      <c r="H327" s="51"/>
      <c r="I327" s="51"/>
      <c r="J327" s="62"/>
      <c r="K327" s="84"/>
      <c r="L327" s="51"/>
      <c r="M327" s="51"/>
      <c r="N327" s="52"/>
      <c r="O327" s="51">
        <v>0</v>
      </c>
      <c r="P327" s="51">
        <v>0</v>
      </c>
      <c r="Q327" s="51"/>
      <c r="R327" s="51">
        <v>0</v>
      </c>
      <c r="S327" s="51"/>
      <c r="T327" s="98">
        <v>0</v>
      </c>
      <c r="U327" s="98">
        <v>0</v>
      </c>
      <c r="V327" s="98">
        <v>0</v>
      </c>
      <c r="X327" s="218"/>
    </row>
    <row r="328" spans="1:24">
      <c r="A328" s="138"/>
      <c r="B328" s="54"/>
      <c r="C328" s="55"/>
      <c r="D328" s="53"/>
      <c r="E328" s="53"/>
      <c r="F328" s="59">
        <f>SUM(F326:F327)</f>
        <v>5386.4849999999997</v>
      </c>
      <c r="G328" s="59">
        <f>SUM(G326:G327)</f>
        <v>400</v>
      </c>
      <c r="H328" s="59">
        <f>+H326</f>
        <v>0</v>
      </c>
      <c r="I328" s="59"/>
      <c r="J328" s="59"/>
      <c r="K328" s="59"/>
      <c r="L328" s="59"/>
      <c r="M328" s="59"/>
      <c r="N328" s="86">
        <v>408.95655999999997</v>
      </c>
      <c r="O328" s="59">
        <v>0</v>
      </c>
      <c r="P328" s="59">
        <v>0</v>
      </c>
      <c r="Q328" s="59">
        <v>1300</v>
      </c>
      <c r="R328" s="59">
        <v>0</v>
      </c>
      <c r="S328" s="59">
        <v>0</v>
      </c>
      <c r="T328" s="59">
        <v>5386.4849999999997</v>
      </c>
      <c r="U328" s="59">
        <v>1708.9565600000001</v>
      </c>
      <c r="V328" s="59">
        <v>3677.5284399999996</v>
      </c>
      <c r="X328" s="59"/>
    </row>
    <row r="329" spans="1:24">
      <c r="A329" s="138"/>
      <c r="B329" s="54"/>
      <c r="C329" s="55"/>
      <c r="D329" s="53"/>
      <c r="E329" s="53"/>
      <c r="F329" s="59"/>
      <c r="G329" s="59"/>
      <c r="H329" s="59"/>
      <c r="I329" s="59"/>
      <c r="J329" s="59"/>
      <c r="K329" s="59"/>
      <c r="L329" s="59"/>
      <c r="M329" s="59"/>
      <c r="N329" s="86"/>
      <c r="O329" s="59"/>
      <c r="P329" s="59"/>
      <c r="Q329" s="59"/>
      <c r="R329" s="59"/>
      <c r="S329" s="59"/>
      <c r="T329" s="59"/>
      <c r="U329" s="59"/>
    </row>
    <row r="330" spans="1:24">
      <c r="A330" s="138"/>
      <c r="B330" s="54"/>
      <c r="C330" s="55"/>
      <c r="D330" s="53"/>
      <c r="E330" s="53"/>
      <c r="F330" s="59"/>
      <c r="G330" s="59"/>
      <c r="H330" s="59"/>
      <c r="I330" s="59"/>
      <c r="J330" s="59"/>
      <c r="K330" s="59"/>
      <c r="L330" s="59"/>
      <c r="M330" s="59"/>
      <c r="N330" s="86"/>
      <c r="O330" s="59"/>
      <c r="P330" s="59"/>
      <c r="Q330" s="59"/>
      <c r="R330" s="59"/>
      <c r="S330" s="59"/>
      <c r="T330" s="59"/>
      <c r="U330" s="59"/>
    </row>
    <row r="331" spans="1:24">
      <c r="A331" s="223" t="s">
        <v>308</v>
      </c>
      <c r="B331" s="224"/>
      <c r="C331" s="224"/>
      <c r="D331" s="224"/>
      <c r="E331" s="224"/>
      <c r="F331" s="224"/>
      <c r="G331" s="224"/>
      <c r="H331" s="224"/>
      <c r="I331" s="224"/>
      <c r="J331" s="224"/>
      <c r="K331" s="224"/>
      <c r="L331" s="224"/>
      <c r="M331" s="224"/>
      <c r="N331" s="224"/>
      <c r="O331" s="224"/>
      <c r="P331" s="224"/>
      <c r="Q331" s="224"/>
      <c r="R331" s="224"/>
      <c r="S331" s="224"/>
      <c r="T331" s="224"/>
      <c r="U331" s="224"/>
      <c r="V331" s="225"/>
    </row>
    <row r="332" spans="1:24" ht="24.75" customHeight="1">
      <c r="A332" s="34" t="s">
        <v>4</v>
      </c>
      <c r="B332" s="60" t="s">
        <v>5</v>
      </c>
      <c r="C332" s="36" t="s">
        <v>6</v>
      </c>
      <c r="D332" s="36" t="s">
        <v>7</v>
      </c>
      <c r="E332" s="36" t="s">
        <v>8</v>
      </c>
      <c r="F332" s="36" t="s">
        <v>9</v>
      </c>
      <c r="G332" s="36" t="s">
        <v>10</v>
      </c>
      <c r="H332" s="36" t="s">
        <v>11</v>
      </c>
      <c r="I332" s="76" t="s">
        <v>12</v>
      </c>
      <c r="J332" s="76" t="s">
        <v>13</v>
      </c>
      <c r="K332" s="76" t="s">
        <v>14</v>
      </c>
      <c r="L332" s="76" t="s">
        <v>15</v>
      </c>
      <c r="M332" s="36" t="s">
        <v>16</v>
      </c>
      <c r="N332" s="36" t="s">
        <v>17</v>
      </c>
      <c r="O332" s="36" t="s">
        <v>18</v>
      </c>
      <c r="P332" s="36" t="s">
        <v>19</v>
      </c>
      <c r="Q332" s="36" t="s">
        <v>20</v>
      </c>
      <c r="R332" s="36" t="s">
        <v>21</v>
      </c>
      <c r="S332" s="36" t="s">
        <v>22</v>
      </c>
      <c r="T332" s="206" t="s">
        <v>423</v>
      </c>
      <c r="U332" s="206" t="s">
        <v>424</v>
      </c>
      <c r="V332" s="207" t="s">
        <v>425</v>
      </c>
    </row>
    <row r="333" spans="1:24">
      <c r="A333" s="44">
        <v>161</v>
      </c>
      <c r="B333" s="45" t="s">
        <v>309</v>
      </c>
      <c r="C333" s="110" t="s">
        <v>308</v>
      </c>
      <c r="D333" s="109">
        <v>15</v>
      </c>
      <c r="E333" s="82">
        <v>760.52949999999998</v>
      </c>
      <c r="F333" s="82">
        <f>D333*E333</f>
        <v>11407.942499999999</v>
      </c>
      <c r="G333" s="82"/>
      <c r="H333" s="82"/>
      <c r="I333" s="82">
        <f>VLOOKUP($F$333,Tabisr,1)</f>
        <v>8651.41</v>
      </c>
      <c r="J333" s="114">
        <f>+F333-I333</f>
        <v>2756.5324999999993</v>
      </c>
      <c r="K333" s="115">
        <f>VLOOKUP($F$333,Tabisr,4)</f>
        <v>0.21360000000000001</v>
      </c>
      <c r="L333" s="82">
        <f>+J333*K333</f>
        <v>588.79534199999989</v>
      </c>
      <c r="M333" s="82">
        <f>VLOOKUP($F$333,Tabisr,3)</f>
        <v>916.2</v>
      </c>
      <c r="N333" s="116">
        <v>1504.9953419999999</v>
      </c>
      <c r="O333" s="82">
        <v>0</v>
      </c>
      <c r="P333" s="82">
        <v>0</v>
      </c>
      <c r="Q333" s="82">
        <v>0</v>
      </c>
      <c r="R333" s="82">
        <v>0</v>
      </c>
      <c r="S333" s="82"/>
      <c r="T333" s="98">
        <v>11407.942499999999</v>
      </c>
      <c r="U333" s="98">
        <v>3164.9953420000002</v>
      </c>
      <c r="V333" s="98">
        <v>8242.947157999999</v>
      </c>
      <c r="X333" s="216"/>
    </row>
    <row r="334" spans="1:24" ht="22.5">
      <c r="A334" s="44">
        <v>68</v>
      </c>
      <c r="B334" s="45" t="s">
        <v>310</v>
      </c>
      <c r="C334" s="110" t="s">
        <v>311</v>
      </c>
      <c r="D334" s="109">
        <v>15</v>
      </c>
      <c r="E334" s="82">
        <v>315.04000000000002</v>
      </c>
      <c r="F334" s="82">
        <f>D334*E334</f>
        <v>4725.6000000000004</v>
      </c>
      <c r="G334" s="82">
        <v>400</v>
      </c>
      <c r="H334" s="197"/>
      <c r="I334" s="82">
        <f>VLOOKUP($F$334,Tabisr,1)</f>
        <v>3537.16</v>
      </c>
      <c r="J334" s="114">
        <f>+F334-I334</f>
        <v>1188.4400000000005</v>
      </c>
      <c r="K334" s="115">
        <f>VLOOKUP($F$334,Tabisr,4)</f>
        <v>0.10879999999999999</v>
      </c>
      <c r="L334" s="82">
        <f>+J334*K334</f>
        <v>129.30227200000004</v>
      </c>
      <c r="M334" s="82">
        <f>VLOOKUP($F$334,Tabisr,3)</f>
        <v>207.75</v>
      </c>
      <c r="N334" s="116">
        <v>337.05227200000002</v>
      </c>
      <c r="O334" s="82">
        <v>0</v>
      </c>
      <c r="P334" s="82">
        <v>0</v>
      </c>
      <c r="Q334" s="82">
        <v>0</v>
      </c>
      <c r="R334" s="82">
        <v>0</v>
      </c>
      <c r="S334" s="82">
        <v>0</v>
      </c>
      <c r="T334" s="98">
        <v>4725.6000000000004</v>
      </c>
      <c r="U334" s="98">
        <v>1437.0522719999999</v>
      </c>
      <c r="V334" s="98">
        <v>3288.5477280000005</v>
      </c>
      <c r="X334" s="216"/>
    </row>
    <row r="335" spans="1:24" ht="33.75" customHeight="1">
      <c r="A335" s="37">
        <v>162</v>
      </c>
      <c r="B335" s="38" t="s">
        <v>312</v>
      </c>
      <c r="C335" s="49" t="s">
        <v>313</v>
      </c>
      <c r="D335" s="41">
        <v>15</v>
      </c>
      <c r="E335" s="51">
        <v>387.596</v>
      </c>
      <c r="F335" s="51">
        <f>D335*E335</f>
        <v>5813.9400000000005</v>
      </c>
      <c r="G335" s="51">
        <v>400</v>
      </c>
      <c r="H335" s="51"/>
      <c r="I335" s="51">
        <f>VLOOKUP($F$335,Tabisr,1)</f>
        <v>3537.16</v>
      </c>
      <c r="J335" s="62">
        <f>+F335-I335</f>
        <v>2276.7800000000007</v>
      </c>
      <c r="K335" s="84">
        <f>VLOOKUP($F$335,Tabisr,4)</f>
        <v>0.10879999999999999</v>
      </c>
      <c r="L335" s="51">
        <f>+J335*K335</f>
        <v>247.71366400000005</v>
      </c>
      <c r="M335" s="51">
        <f>VLOOKUP($F$335,Tabisr,3)</f>
        <v>207.75</v>
      </c>
      <c r="N335" s="52">
        <v>455.46366400000005</v>
      </c>
      <c r="O335" s="51">
        <v>0</v>
      </c>
      <c r="P335" s="51">
        <v>0</v>
      </c>
      <c r="Q335" s="51">
        <v>0</v>
      </c>
      <c r="R335" s="51">
        <v>0</v>
      </c>
      <c r="S335" s="51">
        <v>0</v>
      </c>
      <c r="T335" s="98">
        <v>5813.9400000000005</v>
      </c>
      <c r="U335" s="98">
        <v>455.46366400000005</v>
      </c>
      <c r="V335" s="98">
        <v>5358.4763360000006</v>
      </c>
      <c r="X335" s="216"/>
    </row>
    <row r="336" spans="1:24">
      <c r="A336" s="53"/>
      <c r="B336" s="54"/>
      <c r="C336" s="55"/>
      <c r="D336" s="57"/>
      <c r="E336" s="58"/>
      <c r="F336" s="59">
        <f>+SUM(F333:F335)</f>
        <v>21947.482499999998</v>
      </c>
      <c r="G336" s="59">
        <f>+SUM(G333:G335)</f>
        <v>800</v>
      </c>
      <c r="H336" s="59">
        <f>+SUM(H333:H335)</f>
        <v>0</v>
      </c>
      <c r="I336" s="59"/>
      <c r="J336" s="59"/>
      <c r="K336" s="59"/>
      <c r="L336" s="59"/>
      <c r="M336" s="59"/>
      <c r="N336" s="86">
        <v>2297.5112779999999</v>
      </c>
      <c r="O336" s="59">
        <v>0</v>
      </c>
      <c r="P336" s="59">
        <v>0</v>
      </c>
      <c r="Q336" s="59">
        <v>2760</v>
      </c>
      <c r="R336" s="59">
        <v>0</v>
      </c>
      <c r="S336" s="59">
        <v>0</v>
      </c>
      <c r="T336" s="59">
        <v>21947.482499999998</v>
      </c>
      <c r="U336" s="59">
        <v>5057.5112779999999</v>
      </c>
      <c r="V336" s="59">
        <v>16889.971222</v>
      </c>
      <c r="W336" s="96"/>
      <c r="X336" s="216"/>
    </row>
    <row r="337" spans="1:24">
      <c r="A337" s="53"/>
      <c r="B337" s="54"/>
      <c r="C337" s="55"/>
      <c r="D337" s="57"/>
      <c r="E337" s="58"/>
      <c r="F337" s="59"/>
      <c r="G337" s="59"/>
      <c r="H337" s="59"/>
      <c r="I337" s="59"/>
      <c r="J337" s="59"/>
      <c r="K337" s="59"/>
      <c r="L337" s="59"/>
      <c r="M337" s="59"/>
      <c r="N337" s="86"/>
      <c r="O337" s="59"/>
      <c r="P337" s="59"/>
      <c r="Q337" s="59"/>
      <c r="R337" s="59"/>
      <c r="S337" s="59"/>
      <c r="T337" s="59"/>
      <c r="U337" s="59"/>
    </row>
    <row r="338" spans="1:24">
      <c r="A338" s="53"/>
      <c r="B338" s="54"/>
      <c r="C338" s="55"/>
      <c r="D338" s="57"/>
      <c r="E338" s="58"/>
      <c r="F338" s="59"/>
      <c r="G338" s="59"/>
      <c r="H338" s="59"/>
      <c r="I338" s="59"/>
      <c r="J338" s="59"/>
      <c r="K338" s="59"/>
      <c r="L338" s="59"/>
      <c r="M338" s="59"/>
      <c r="N338" s="86"/>
      <c r="O338" s="59"/>
      <c r="P338" s="59"/>
      <c r="Q338" s="59"/>
      <c r="R338" s="59"/>
      <c r="S338" s="59"/>
      <c r="T338" s="59"/>
      <c r="U338" s="59"/>
    </row>
    <row r="339" spans="1:24">
      <c r="A339" s="223" t="s">
        <v>314</v>
      </c>
      <c r="B339" s="224"/>
      <c r="C339" s="224"/>
      <c r="D339" s="224"/>
      <c r="E339" s="224"/>
      <c r="F339" s="224"/>
      <c r="G339" s="224"/>
      <c r="H339" s="224"/>
      <c r="I339" s="224"/>
      <c r="J339" s="224"/>
      <c r="K339" s="224"/>
      <c r="L339" s="224"/>
      <c r="M339" s="224"/>
      <c r="N339" s="224"/>
      <c r="O339" s="224"/>
      <c r="P339" s="224"/>
      <c r="Q339" s="224"/>
      <c r="R339" s="224"/>
      <c r="S339" s="224"/>
      <c r="T339" s="224"/>
      <c r="U339" s="224"/>
      <c r="V339" s="225"/>
    </row>
    <row r="340" spans="1:24" ht="24.75" customHeight="1">
      <c r="A340" s="34" t="s">
        <v>4</v>
      </c>
      <c r="B340" s="60" t="s">
        <v>5</v>
      </c>
      <c r="C340" s="36" t="s">
        <v>6</v>
      </c>
      <c r="D340" s="36" t="s">
        <v>7</v>
      </c>
      <c r="E340" s="36" t="s">
        <v>8</v>
      </c>
      <c r="F340" s="36" t="s">
        <v>9</v>
      </c>
      <c r="G340" s="36" t="s">
        <v>10</v>
      </c>
      <c r="H340" s="36" t="s">
        <v>11</v>
      </c>
      <c r="I340" s="76" t="s">
        <v>12</v>
      </c>
      <c r="J340" s="76" t="s">
        <v>13</v>
      </c>
      <c r="K340" s="76" t="s">
        <v>14</v>
      </c>
      <c r="L340" s="76" t="s">
        <v>15</v>
      </c>
      <c r="M340" s="36" t="s">
        <v>16</v>
      </c>
      <c r="N340" s="36" t="s">
        <v>17</v>
      </c>
      <c r="O340" s="36" t="s">
        <v>18</v>
      </c>
      <c r="P340" s="36" t="s">
        <v>19</v>
      </c>
      <c r="Q340" s="36" t="s">
        <v>20</v>
      </c>
      <c r="R340" s="36" t="s">
        <v>21</v>
      </c>
      <c r="S340" s="36" t="s">
        <v>22</v>
      </c>
      <c r="T340" s="206" t="s">
        <v>423</v>
      </c>
      <c r="U340" s="206" t="s">
        <v>424</v>
      </c>
      <c r="V340" s="207" t="s">
        <v>425</v>
      </c>
    </row>
    <row r="341" spans="1:24">
      <c r="A341" s="37">
        <v>71</v>
      </c>
      <c r="B341" s="38" t="s">
        <v>315</v>
      </c>
      <c r="C341" s="49" t="s">
        <v>316</v>
      </c>
      <c r="D341" s="41">
        <v>15</v>
      </c>
      <c r="E341" s="51">
        <v>760.52949999999998</v>
      </c>
      <c r="F341" s="51">
        <f>D341*E341</f>
        <v>11407.942499999999</v>
      </c>
      <c r="G341" s="51"/>
      <c r="H341" s="51"/>
      <c r="I341" s="51">
        <f>VLOOKUP($F$341,Tabisr,1)</f>
        <v>8651.41</v>
      </c>
      <c r="J341" s="62">
        <f>+F341-I341</f>
        <v>2756.5324999999993</v>
      </c>
      <c r="K341" s="84">
        <f>VLOOKUP($F$341,Tabisr,4)</f>
        <v>0.21360000000000001</v>
      </c>
      <c r="L341" s="51">
        <f>+J341*K341</f>
        <v>588.79534199999989</v>
      </c>
      <c r="M341" s="51">
        <f>VLOOKUP($F$341,Tabisr,3)</f>
        <v>916.2</v>
      </c>
      <c r="N341" s="52">
        <v>1504.9953419999999</v>
      </c>
      <c r="O341" s="51">
        <v>0</v>
      </c>
      <c r="P341" s="51">
        <v>0</v>
      </c>
      <c r="Q341" s="51">
        <v>0</v>
      </c>
      <c r="R341" s="51">
        <v>0</v>
      </c>
      <c r="S341" s="51">
        <v>0</v>
      </c>
      <c r="T341" s="98">
        <v>11407.942499999999</v>
      </c>
      <c r="U341" s="98">
        <v>1504.9953419999999</v>
      </c>
      <c r="V341" s="98">
        <v>9902.947157999999</v>
      </c>
      <c r="X341" s="216"/>
    </row>
    <row r="342" spans="1:24" ht="22.5">
      <c r="A342" s="37"/>
      <c r="B342" s="38" t="s">
        <v>34</v>
      </c>
      <c r="C342" s="49" t="s">
        <v>317</v>
      </c>
      <c r="D342" s="41"/>
      <c r="E342" s="51">
        <v>0</v>
      </c>
      <c r="F342" s="51"/>
      <c r="G342" s="51"/>
      <c r="H342" s="93"/>
      <c r="I342" s="51"/>
      <c r="J342" s="62"/>
      <c r="K342" s="84"/>
      <c r="L342" s="51"/>
      <c r="M342" s="51"/>
      <c r="N342" s="85"/>
      <c r="O342" s="51">
        <v>0</v>
      </c>
      <c r="P342" s="51">
        <v>0</v>
      </c>
      <c r="Q342" s="51">
        <v>0</v>
      </c>
      <c r="R342" s="51">
        <v>0</v>
      </c>
      <c r="S342" s="51">
        <v>0</v>
      </c>
      <c r="T342" s="98">
        <v>0</v>
      </c>
      <c r="U342" s="98">
        <v>0</v>
      </c>
      <c r="V342" s="98">
        <v>0</v>
      </c>
      <c r="X342" s="216"/>
    </row>
    <row r="343" spans="1:24" s="24" customFormat="1">
      <c r="A343" s="44">
        <v>165</v>
      </c>
      <c r="B343" s="45" t="s">
        <v>318</v>
      </c>
      <c r="C343" s="110" t="s">
        <v>71</v>
      </c>
      <c r="D343" s="109">
        <v>15</v>
      </c>
      <c r="E343" s="82">
        <v>315.04000000000002</v>
      </c>
      <c r="F343" s="82">
        <f t="shared" ref="F343:F348" si="96">D343*E343</f>
        <v>4725.6000000000004</v>
      </c>
      <c r="G343" s="82">
        <v>400</v>
      </c>
      <c r="H343" s="82"/>
      <c r="I343" s="82">
        <f>VLOOKUP($F$343,Tabisr,1)</f>
        <v>3537.16</v>
      </c>
      <c r="J343" s="114">
        <f t="shared" ref="J343:J348" si="97">+F343-I343</f>
        <v>1188.4400000000005</v>
      </c>
      <c r="K343" s="115">
        <f>VLOOKUP($F$343,Tabisr,4)</f>
        <v>0.10879999999999999</v>
      </c>
      <c r="L343" s="82">
        <f t="shared" ref="L343:L348" si="98">+J343*K343</f>
        <v>129.30227200000004</v>
      </c>
      <c r="M343" s="82">
        <f>VLOOKUP($F$343,Tabisr,3)</f>
        <v>207.75</v>
      </c>
      <c r="N343" s="116">
        <v>337.05227200000002</v>
      </c>
      <c r="O343" s="82">
        <v>0</v>
      </c>
      <c r="P343" s="82">
        <v>0</v>
      </c>
      <c r="Q343" s="82">
        <v>0</v>
      </c>
      <c r="R343" s="82">
        <v>0</v>
      </c>
      <c r="S343" s="82">
        <v>0</v>
      </c>
      <c r="T343" s="98">
        <v>4725.6000000000004</v>
      </c>
      <c r="U343" s="98">
        <v>337.05227200000002</v>
      </c>
      <c r="V343" s="98">
        <v>4388.5477280000005</v>
      </c>
      <c r="X343" s="219"/>
    </row>
    <row r="344" spans="1:24">
      <c r="A344" s="37">
        <v>166</v>
      </c>
      <c r="B344" s="38" t="s">
        <v>319</v>
      </c>
      <c r="C344" s="49" t="s">
        <v>71</v>
      </c>
      <c r="D344" s="109">
        <v>15</v>
      </c>
      <c r="E344" s="69">
        <v>315.04000000000002</v>
      </c>
      <c r="F344" s="69">
        <f t="shared" si="96"/>
        <v>4725.6000000000004</v>
      </c>
      <c r="G344" s="69">
        <v>400</v>
      </c>
      <c r="H344" s="69">
        <v>900</v>
      </c>
      <c r="I344" s="69">
        <f>VLOOKUP($F$344,Tabisr,1)</f>
        <v>3537.16</v>
      </c>
      <c r="J344" s="90">
        <f t="shared" si="97"/>
        <v>1188.4400000000005</v>
      </c>
      <c r="K344" s="91">
        <f>VLOOKUP($F$344,Tabisr,4)</f>
        <v>0.10879999999999999</v>
      </c>
      <c r="L344" s="69">
        <f t="shared" si="98"/>
        <v>129.30227200000004</v>
      </c>
      <c r="M344" s="51">
        <f>VLOOKUP($F$344,Tabisr,3)</f>
        <v>207.75</v>
      </c>
      <c r="N344" s="85">
        <v>337.05227200000002</v>
      </c>
      <c r="O344" s="69">
        <v>0</v>
      </c>
      <c r="P344" s="69">
        <v>0</v>
      </c>
      <c r="Q344" s="69">
        <v>0</v>
      </c>
      <c r="R344" s="69">
        <v>0</v>
      </c>
      <c r="S344" s="69">
        <v>0</v>
      </c>
      <c r="T344" s="98">
        <v>5625.6</v>
      </c>
      <c r="U344" s="98">
        <v>337.05227200000002</v>
      </c>
      <c r="V344" s="98">
        <v>5288.5477280000005</v>
      </c>
      <c r="X344" s="216"/>
    </row>
    <row r="345" spans="1:24" ht="22.5">
      <c r="A345" s="37">
        <v>167</v>
      </c>
      <c r="B345" s="67" t="s">
        <v>320</v>
      </c>
      <c r="C345" s="67" t="s">
        <v>71</v>
      </c>
      <c r="D345" s="109">
        <v>15</v>
      </c>
      <c r="E345" s="69">
        <v>315.04000000000002</v>
      </c>
      <c r="F345" s="69">
        <f t="shared" si="96"/>
        <v>4725.6000000000004</v>
      </c>
      <c r="G345" s="69">
        <v>400</v>
      </c>
      <c r="H345" s="51">
        <v>300</v>
      </c>
      <c r="I345" s="69">
        <f>VLOOKUP($F$345,Tabisr,1)</f>
        <v>3537.16</v>
      </c>
      <c r="J345" s="90">
        <f t="shared" si="97"/>
        <v>1188.4400000000005</v>
      </c>
      <c r="K345" s="91">
        <f>VLOOKUP($F$345,Tabisr,4)</f>
        <v>0.10879999999999999</v>
      </c>
      <c r="L345" s="69">
        <f t="shared" si="98"/>
        <v>129.30227200000004</v>
      </c>
      <c r="M345" s="51">
        <f>VLOOKUP($F$345,Tabisr,3)</f>
        <v>207.75</v>
      </c>
      <c r="N345" s="85">
        <v>337.05227200000002</v>
      </c>
      <c r="O345" s="69">
        <v>0</v>
      </c>
      <c r="P345" s="69">
        <v>0</v>
      </c>
      <c r="Q345" s="69">
        <v>0</v>
      </c>
      <c r="R345" s="69">
        <v>0</v>
      </c>
      <c r="S345" s="69">
        <v>0</v>
      </c>
      <c r="T345" s="98">
        <v>5025.6000000000004</v>
      </c>
      <c r="U345" s="98">
        <v>987.05227200000002</v>
      </c>
      <c r="V345" s="98">
        <v>4038.5477280000005</v>
      </c>
      <c r="X345" s="216"/>
    </row>
    <row r="346" spans="1:24">
      <c r="A346" s="64">
        <v>168</v>
      </c>
      <c r="B346" s="65" t="s">
        <v>321</v>
      </c>
      <c r="C346" s="67" t="s">
        <v>71</v>
      </c>
      <c r="D346" s="109">
        <v>15</v>
      </c>
      <c r="E346" s="69">
        <v>315.04000000000002</v>
      </c>
      <c r="F346" s="69">
        <f t="shared" si="96"/>
        <v>4725.6000000000004</v>
      </c>
      <c r="G346" s="69">
        <v>400</v>
      </c>
      <c r="H346" s="69"/>
      <c r="I346" s="69">
        <f>VLOOKUP($F$346,Tabisr,1)</f>
        <v>3537.16</v>
      </c>
      <c r="J346" s="90">
        <f t="shared" si="97"/>
        <v>1188.4400000000005</v>
      </c>
      <c r="K346" s="91">
        <f>VLOOKUP($F$346,Tabisr,4)</f>
        <v>0.10879999999999999</v>
      </c>
      <c r="L346" s="69">
        <f t="shared" si="98"/>
        <v>129.30227200000004</v>
      </c>
      <c r="M346" s="69">
        <f>VLOOKUP($F$346,Tabisr,3)</f>
        <v>207.75</v>
      </c>
      <c r="N346" s="85">
        <v>337.05227200000002</v>
      </c>
      <c r="O346" s="69">
        <v>0</v>
      </c>
      <c r="P346" s="69">
        <v>0</v>
      </c>
      <c r="Q346" s="69">
        <v>0</v>
      </c>
      <c r="R346" s="69">
        <v>0</v>
      </c>
      <c r="S346" s="69">
        <v>0</v>
      </c>
      <c r="T346" s="98">
        <v>4725.6000000000004</v>
      </c>
      <c r="U346" s="98">
        <v>337.05227200000002</v>
      </c>
      <c r="V346" s="98">
        <v>4388.5477280000005</v>
      </c>
      <c r="X346" s="216"/>
    </row>
    <row r="347" spans="1:24">
      <c r="A347" s="64">
        <v>169</v>
      </c>
      <c r="B347" s="65" t="s">
        <v>322</v>
      </c>
      <c r="C347" s="67" t="s">
        <v>71</v>
      </c>
      <c r="D347" s="109">
        <v>15</v>
      </c>
      <c r="E347" s="69">
        <v>312.63900000000001</v>
      </c>
      <c r="F347" s="69">
        <f t="shared" si="96"/>
        <v>4689.585</v>
      </c>
      <c r="G347" s="69">
        <v>400</v>
      </c>
      <c r="H347" s="69"/>
      <c r="I347" s="69">
        <f>VLOOKUP($F$347,Tabisr,1)</f>
        <v>3537.16</v>
      </c>
      <c r="J347" s="90">
        <f t="shared" si="97"/>
        <v>1152.4250000000002</v>
      </c>
      <c r="K347" s="91">
        <f>VLOOKUP($F$347,Tabisr,4)</f>
        <v>0.10879999999999999</v>
      </c>
      <c r="L347" s="69">
        <f t="shared" si="98"/>
        <v>125.38384000000001</v>
      </c>
      <c r="M347" s="69">
        <f>VLOOKUP($F$347,Tabisr,3)</f>
        <v>207.75</v>
      </c>
      <c r="N347" s="85">
        <v>333.13384000000002</v>
      </c>
      <c r="O347" s="69">
        <v>0</v>
      </c>
      <c r="P347" s="69">
        <v>0</v>
      </c>
      <c r="Q347" s="69">
        <v>0</v>
      </c>
      <c r="R347" s="69">
        <v>0</v>
      </c>
      <c r="S347" s="69">
        <v>0</v>
      </c>
      <c r="T347" s="98">
        <v>4689.585</v>
      </c>
      <c r="U347" s="98">
        <v>1233.13384</v>
      </c>
      <c r="V347" s="98">
        <v>3456.4511600000001</v>
      </c>
      <c r="X347" s="216"/>
    </row>
    <row r="348" spans="1:24">
      <c r="A348" s="64"/>
      <c r="B348" s="65" t="s">
        <v>40</v>
      </c>
      <c r="C348" s="67" t="s">
        <v>71</v>
      </c>
      <c r="D348" s="109">
        <v>0</v>
      </c>
      <c r="E348" s="69">
        <v>312.63900000000001</v>
      </c>
      <c r="F348" s="69">
        <f t="shared" si="96"/>
        <v>0</v>
      </c>
      <c r="G348" s="69"/>
      <c r="H348" s="69"/>
      <c r="I348" s="69" t="e">
        <f>VLOOKUP($F$348,Tabisr,1)</f>
        <v>#N/A</v>
      </c>
      <c r="J348" s="90" t="e">
        <f t="shared" si="97"/>
        <v>#N/A</v>
      </c>
      <c r="K348" s="91" t="e">
        <f>VLOOKUP($F$348,Tabisr,4)</f>
        <v>#N/A</v>
      </c>
      <c r="L348" s="69" t="e">
        <f t="shared" si="98"/>
        <v>#N/A</v>
      </c>
      <c r="M348" s="69" t="e">
        <f>VLOOKUP($F$348,Tabisr,3)</f>
        <v>#N/A</v>
      </c>
      <c r="N348" s="85">
        <v>0</v>
      </c>
      <c r="O348" s="69">
        <v>0</v>
      </c>
      <c r="P348" s="69">
        <v>0</v>
      </c>
      <c r="Q348" s="69">
        <v>0</v>
      </c>
      <c r="R348" s="69">
        <v>0</v>
      </c>
      <c r="S348" s="69">
        <v>0</v>
      </c>
      <c r="T348" s="98">
        <v>0</v>
      </c>
      <c r="U348" s="98">
        <v>0</v>
      </c>
      <c r="V348" s="98">
        <v>0</v>
      </c>
      <c r="X348" s="216"/>
    </row>
    <row r="349" spans="1:24">
      <c r="A349" s="53"/>
      <c r="B349" s="54"/>
      <c r="C349" s="55"/>
      <c r="D349" s="57"/>
      <c r="E349" s="58"/>
      <c r="F349" s="70">
        <f>+SUM(F341:F348)</f>
        <v>34999.927499999998</v>
      </c>
      <c r="G349" s="70">
        <f>+SUM(G341:G348)</f>
        <v>2000</v>
      </c>
      <c r="H349" s="70">
        <f>+SUM(H341:H348)</f>
        <v>1200</v>
      </c>
      <c r="I349" s="70"/>
      <c r="J349" s="70"/>
      <c r="K349" s="70"/>
      <c r="L349" s="70"/>
      <c r="M349" s="70"/>
      <c r="N349" s="73">
        <v>3186.3382699999997</v>
      </c>
      <c r="O349" s="70">
        <v>0</v>
      </c>
      <c r="P349" s="70">
        <v>0</v>
      </c>
      <c r="Q349" s="70">
        <v>1550</v>
      </c>
      <c r="R349" s="70">
        <v>0</v>
      </c>
      <c r="S349" s="70">
        <v>0</v>
      </c>
      <c r="T349" s="70">
        <v>36199.927499999998</v>
      </c>
      <c r="U349" s="70">
        <v>4736.3382700000002</v>
      </c>
      <c r="V349" s="70">
        <v>31463.589230000005</v>
      </c>
      <c r="X349" s="216"/>
    </row>
    <row r="350" spans="1:24">
      <c r="A350" s="53"/>
      <c r="B350" s="54"/>
      <c r="C350" s="55"/>
      <c r="D350" s="57"/>
      <c r="E350" s="58"/>
      <c r="F350" s="70"/>
      <c r="G350" s="70"/>
      <c r="H350" s="70"/>
      <c r="I350" s="70"/>
      <c r="J350" s="70"/>
      <c r="K350" s="70"/>
      <c r="L350" s="70"/>
      <c r="M350" s="70"/>
      <c r="N350" s="73"/>
      <c r="O350" s="70"/>
      <c r="P350" s="70"/>
      <c r="Q350" s="70"/>
      <c r="R350" s="70"/>
      <c r="S350" s="70"/>
      <c r="T350" s="70"/>
      <c r="U350" s="70"/>
    </row>
    <row r="351" spans="1:24">
      <c r="A351" s="53"/>
      <c r="B351" s="54"/>
      <c r="C351" s="55"/>
      <c r="D351" s="57"/>
      <c r="E351" s="58"/>
      <c r="F351" s="70"/>
      <c r="G351" s="70"/>
      <c r="H351" s="70"/>
      <c r="I351" s="70"/>
      <c r="J351" s="70"/>
      <c r="K351" s="70"/>
      <c r="L351" s="70"/>
      <c r="M351" s="70"/>
      <c r="N351" s="73"/>
      <c r="O351" s="70"/>
      <c r="P351" s="70"/>
      <c r="Q351" s="70"/>
      <c r="R351" s="70"/>
      <c r="S351" s="70"/>
      <c r="T351" s="59"/>
      <c r="U351" s="59"/>
    </row>
    <row r="352" spans="1:24">
      <c r="A352" s="226" t="s">
        <v>323</v>
      </c>
      <c r="B352" s="227"/>
      <c r="C352" s="227"/>
      <c r="D352" s="227"/>
      <c r="E352" s="227"/>
      <c r="F352" s="227"/>
      <c r="G352" s="227"/>
      <c r="H352" s="227"/>
      <c r="I352" s="227"/>
      <c r="J352" s="227"/>
      <c r="K352" s="227"/>
      <c r="L352" s="227"/>
      <c r="M352" s="227"/>
      <c r="N352" s="227"/>
      <c r="O352" s="227"/>
      <c r="P352" s="227"/>
      <c r="Q352" s="227"/>
      <c r="R352" s="227"/>
      <c r="S352" s="227"/>
      <c r="T352" s="227"/>
      <c r="U352" s="227"/>
      <c r="V352" s="227"/>
    </row>
    <row r="353" spans="1:24" ht="20.25" customHeight="1">
      <c r="A353" s="34" t="s">
        <v>4</v>
      </c>
      <c r="B353" s="60" t="s">
        <v>5</v>
      </c>
      <c r="C353" s="36" t="s">
        <v>6</v>
      </c>
      <c r="D353" s="36" t="s">
        <v>7</v>
      </c>
      <c r="E353" s="36" t="s">
        <v>8</v>
      </c>
      <c r="F353" s="36" t="s">
        <v>9</v>
      </c>
      <c r="G353" s="36" t="s">
        <v>10</v>
      </c>
      <c r="H353" s="36" t="s">
        <v>11</v>
      </c>
      <c r="I353" s="76" t="s">
        <v>12</v>
      </c>
      <c r="J353" s="76" t="s">
        <v>13</v>
      </c>
      <c r="K353" s="76" t="s">
        <v>14</v>
      </c>
      <c r="L353" s="76" t="s">
        <v>15</v>
      </c>
      <c r="M353" s="36" t="s">
        <v>16</v>
      </c>
      <c r="N353" s="36" t="s">
        <v>17</v>
      </c>
      <c r="O353" s="36" t="s">
        <v>18</v>
      </c>
      <c r="P353" s="36" t="s">
        <v>19</v>
      </c>
      <c r="Q353" s="36" t="s">
        <v>20</v>
      </c>
      <c r="R353" s="36" t="s">
        <v>21</v>
      </c>
      <c r="S353" s="36" t="s">
        <v>22</v>
      </c>
      <c r="T353" s="206" t="s">
        <v>423</v>
      </c>
      <c r="U353" s="206" t="s">
        <v>424</v>
      </c>
      <c r="V353" s="207" t="s">
        <v>425</v>
      </c>
    </row>
    <row r="354" spans="1:24" ht="22.5">
      <c r="A354" s="37">
        <v>124</v>
      </c>
      <c r="B354" s="38" t="s">
        <v>324</v>
      </c>
      <c r="C354" s="49" t="s">
        <v>325</v>
      </c>
      <c r="D354" s="41">
        <v>15</v>
      </c>
      <c r="E354" s="51">
        <v>477.05450000000002</v>
      </c>
      <c r="F354" s="51">
        <f>D354*E354</f>
        <v>7155.8175000000001</v>
      </c>
      <c r="G354" s="51">
        <v>400</v>
      </c>
      <c r="H354" s="93"/>
      <c r="I354" s="51">
        <f>VLOOKUP($F$354,Tabisr,1)</f>
        <v>6216.16</v>
      </c>
      <c r="J354" s="62">
        <f>+F354-I354</f>
        <v>939.65750000000025</v>
      </c>
      <c r="K354" s="84">
        <f>VLOOKUP($F$354,Tabisr,4)</f>
        <v>0.16</v>
      </c>
      <c r="L354" s="51">
        <f>+J354*K354</f>
        <v>150.34520000000003</v>
      </c>
      <c r="M354" s="51">
        <f>VLOOKUP($F$354,Tabisr,3)</f>
        <v>499.2</v>
      </c>
      <c r="N354" s="52">
        <v>649.54520000000002</v>
      </c>
      <c r="O354" s="51">
        <v>0</v>
      </c>
      <c r="P354" s="51">
        <v>0</v>
      </c>
      <c r="Q354" s="51">
        <v>0</v>
      </c>
      <c r="R354" s="51">
        <v>0</v>
      </c>
      <c r="S354" s="51">
        <v>0</v>
      </c>
      <c r="T354" s="98">
        <v>7155.8175000000001</v>
      </c>
      <c r="U354" s="98">
        <v>2810.4252000000001</v>
      </c>
      <c r="V354" s="98">
        <v>4345.3922999999995</v>
      </c>
      <c r="X354" s="216"/>
    </row>
    <row r="355" spans="1:24">
      <c r="A355" s="77">
        <v>172</v>
      </c>
      <c r="B355" s="40" t="s">
        <v>326</v>
      </c>
      <c r="C355" s="39" t="s">
        <v>35</v>
      </c>
      <c r="D355" s="41">
        <v>15</v>
      </c>
      <c r="E355" s="42">
        <v>315.04000000000002</v>
      </c>
      <c r="F355" s="42">
        <f>D355*E355</f>
        <v>4725.6000000000004</v>
      </c>
      <c r="G355" s="42">
        <v>400</v>
      </c>
      <c r="H355" s="42"/>
      <c r="I355" s="42">
        <f>VLOOKUP($F$355,Tabisr,1)</f>
        <v>3537.16</v>
      </c>
      <c r="J355" s="43">
        <f>+F355-I355</f>
        <v>1188.4400000000005</v>
      </c>
      <c r="K355" s="78">
        <f>VLOOKUP($F$355,Tabisr,4)</f>
        <v>0.10879999999999999</v>
      </c>
      <c r="L355" s="51">
        <f>+J355*K355</f>
        <v>129.30227200000004</v>
      </c>
      <c r="M355" s="51">
        <f>VLOOKUP($F$355,Tabisr,3)</f>
        <v>207.75</v>
      </c>
      <c r="N355" s="52">
        <v>337.05227200000002</v>
      </c>
      <c r="O355" s="42">
        <v>0</v>
      </c>
      <c r="P355" s="42">
        <v>0</v>
      </c>
      <c r="Q355" s="42">
        <v>0</v>
      </c>
      <c r="R355" s="42">
        <v>0</v>
      </c>
      <c r="S355" s="42">
        <v>0</v>
      </c>
      <c r="T355" s="98">
        <v>4725.6000000000004</v>
      </c>
      <c r="U355" s="98">
        <v>337.05227200000002</v>
      </c>
      <c r="V355" s="98">
        <v>4388.5477280000005</v>
      </c>
      <c r="X355" s="216"/>
    </row>
    <row r="356" spans="1:24">
      <c r="A356" s="77">
        <v>173</v>
      </c>
      <c r="B356" s="40" t="s">
        <v>327</v>
      </c>
      <c r="C356" s="39" t="s">
        <v>167</v>
      </c>
      <c r="D356" s="41">
        <v>15</v>
      </c>
      <c r="E356" s="51">
        <v>286.26949999999999</v>
      </c>
      <c r="F356" s="42">
        <f>D356*E356</f>
        <v>4294.0424999999996</v>
      </c>
      <c r="G356" s="42">
        <v>400</v>
      </c>
      <c r="H356" s="42"/>
      <c r="I356" s="42">
        <f>VLOOKUP($F$356,Tabisr,1)</f>
        <v>3537.16</v>
      </c>
      <c r="J356" s="43">
        <f>+F356-I356</f>
        <v>756.88249999999971</v>
      </c>
      <c r="K356" s="78">
        <f>VLOOKUP($F$356,Tabisr,4)</f>
        <v>0.10879999999999999</v>
      </c>
      <c r="L356" s="51">
        <f>+J356*K356</f>
        <v>82.348815999999957</v>
      </c>
      <c r="M356" s="51">
        <f>VLOOKUP($F$356,Tabisr,3)</f>
        <v>207.75</v>
      </c>
      <c r="N356" s="52">
        <v>290.09881599999994</v>
      </c>
      <c r="O356" s="42">
        <v>0</v>
      </c>
      <c r="P356" s="42">
        <v>0</v>
      </c>
      <c r="Q356" s="94">
        <v>0</v>
      </c>
      <c r="R356" s="42">
        <v>0</v>
      </c>
      <c r="S356" s="42">
        <v>0</v>
      </c>
      <c r="T356" s="98">
        <v>4294.0424999999996</v>
      </c>
      <c r="U356" s="98">
        <v>1290.0988159999999</v>
      </c>
      <c r="V356" s="98">
        <v>3003.9436839999998</v>
      </c>
      <c r="X356" s="216"/>
    </row>
    <row r="357" spans="1:24">
      <c r="A357" s="77"/>
      <c r="B357" s="40" t="s">
        <v>34</v>
      </c>
      <c r="C357" s="49" t="s">
        <v>134</v>
      </c>
      <c r="D357" s="63"/>
      <c r="E357" s="63"/>
      <c r="F357" s="63"/>
      <c r="G357" s="63"/>
      <c r="H357" s="63"/>
      <c r="I357" s="63"/>
      <c r="J357" s="63"/>
      <c r="K357" s="63"/>
      <c r="L357" s="63"/>
      <c r="M357" s="51"/>
      <c r="N357" s="52">
        <v>0</v>
      </c>
      <c r="O357" s="42">
        <v>0</v>
      </c>
      <c r="P357" s="42">
        <v>0</v>
      </c>
      <c r="Q357" s="42">
        <v>0</v>
      </c>
      <c r="R357" s="42">
        <v>0</v>
      </c>
      <c r="S357" s="42">
        <v>0</v>
      </c>
      <c r="T357" s="98">
        <v>0</v>
      </c>
      <c r="U357" s="98">
        <v>0</v>
      </c>
      <c r="V357" s="98">
        <v>0</v>
      </c>
      <c r="X357" s="216"/>
    </row>
    <row r="358" spans="1:24">
      <c r="A358" s="77">
        <v>174</v>
      </c>
      <c r="B358" s="40" t="s">
        <v>328</v>
      </c>
      <c r="C358" s="39" t="s">
        <v>329</v>
      </c>
      <c r="D358" s="41">
        <v>15</v>
      </c>
      <c r="E358" s="42">
        <v>315.04000000000002</v>
      </c>
      <c r="F358" s="42">
        <f>D358*E358</f>
        <v>4725.6000000000004</v>
      </c>
      <c r="G358" s="42">
        <v>400</v>
      </c>
      <c r="H358" s="42"/>
      <c r="I358" s="42">
        <f>VLOOKUP($F$358,Tabisr,1)</f>
        <v>3537.16</v>
      </c>
      <c r="J358" s="43">
        <f>+F358-I358</f>
        <v>1188.4400000000005</v>
      </c>
      <c r="K358" s="78">
        <f>VLOOKUP($F$358,Tabisr,4)</f>
        <v>0.10879999999999999</v>
      </c>
      <c r="L358" s="51">
        <f>+J358*K358</f>
        <v>129.30227200000004</v>
      </c>
      <c r="M358" s="51">
        <f>VLOOKUP($F$358,Tabisr,3)</f>
        <v>207.75</v>
      </c>
      <c r="N358" s="52">
        <v>337.05227200000002</v>
      </c>
      <c r="O358" s="141">
        <v>0</v>
      </c>
      <c r="P358" s="42">
        <v>0</v>
      </c>
      <c r="Q358" s="42">
        <v>0</v>
      </c>
      <c r="R358" s="42">
        <v>0</v>
      </c>
      <c r="S358" s="42">
        <v>0</v>
      </c>
      <c r="T358" s="98">
        <v>4725.6000000000004</v>
      </c>
      <c r="U358" s="98">
        <v>337.05227200000002</v>
      </c>
      <c r="V358" s="98">
        <v>4388.5477280000005</v>
      </c>
      <c r="X358" s="216"/>
    </row>
    <row r="359" spans="1:24">
      <c r="A359" s="80"/>
      <c r="B359" s="46" t="s">
        <v>34</v>
      </c>
      <c r="C359" s="192" t="s">
        <v>329</v>
      </c>
      <c r="D359" s="109"/>
      <c r="E359" s="47">
        <v>0</v>
      </c>
      <c r="F359" s="47"/>
      <c r="G359" s="47"/>
      <c r="H359" s="47"/>
      <c r="I359" s="47"/>
      <c r="J359" s="48"/>
      <c r="K359" s="81"/>
      <c r="L359" s="47"/>
      <c r="M359" s="82"/>
      <c r="N359" s="83">
        <v>0</v>
      </c>
      <c r="O359" s="47">
        <v>0</v>
      </c>
      <c r="P359" s="47">
        <v>0</v>
      </c>
      <c r="Q359" s="47">
        <v>0</v>
      </c>
      <c r="R359" s="47">
        <v>0</v>
      </c>
      <c r="S359" s="47">
        <v>0</v>
      </c>
      <c r="T359" s="98">
        <v>0</v>
      </c>
      <c r="U359" s="98">
        <v>0</v>
      </c>
      <c r="V359" s="98">
        <v>0</v>
      </c>
      <c r="X359" s="216"/>
    </row>
    <row r="360" spans="1:24">
      <c r="A360" s="44">
        <v>175</v>
      </c>
      <c r="B360" s="45" t="s">
        <v>330</v>
      </c>
      <c r="C360" s="110" t="s">
        <v>329</v>
      </c>
      <c r="D360" s="109">
        <v>15</v>
      </c>
      <c r="E360" s="82">
        <v>315.04000000000002</v>
      </c>
      <c r="F360" s="82">
        <f>D360*E360</f>
        <v>4725.6000000000004</v>
      </c>
      <c r="G360" s="82">
        <v>400</v>
      </c>
      <c r="H360" s="82"/>
      <c r="I360" s="82">
        <f>VLOOKUP($F$360,Tabisr,1)</f>
        <v>3537.16</v>
      </c>
      <c r="J360" s="114">
        <f>+F360-I360</f>
        <v>1188.4400000000005</v>
      </c>
      <c r="K360" s="115">
        <f>VLOOKUP($F$360,Tabisr,4)</f>
        <v>0.10879999999999999</v>
      </c>
      <c r="L360" s="82">
        <f>+J360*K360</f>
        <v>129.30227200000004</v>
      </c>
      <c r="M360" s="82">
        <f>VLOOKUP($F$360,Tabisr,3)</f>
        <v>207.75</v>
      </c>
      <c r="N360" s="116">
        <v>337.05227200000002</v>
      </c>
      <c r="O360" s="198">
        <v>0</v>
      </c>
      <c r="P360" s="82">
        <v>0</v>
      </c>
      <c r="Q360" s="82">
        <v>0</v>
      </c>
      <c r="R360" s="82">
        <v>0</v>
      </c>
      <c r="S360" s="82">
        <v>0</v>
      </c>
      <c r="T360" s="98">
        <v>4725.6000000000004</v>
      </c>
      <c r="U360" s="98">
        <v>1737.0522719999999</v>
      </c>
      <c r="V360" s="98">
        <v>2988.5477280000005</v>
      </c>
      <c r="X360" s="216"/>
    </row>
    <row r="361" spans="1:24" ht="22.5">
      <c r="A361" s="44"/>
      <c r="B361" s="45" t="s">
        <v>34</v>
      </c>
      <c r="C361" s="110" t="s">
        <v>331</v>
      </c>
      <c r="D361" s="109"/>
      <c r="E361" s="82"/>
      <c r="F361" s="82"/>
      <c r="G361" s="82"/>
      <c r="H361" s="44"/>
      <c r="I361" s="82"/>
      <c r="J361" s="114"/>
      <c r="K361" s="115"/>
      <c r="L361" s="82"/>
      <c r="M361" s="82"/>
      <c r="N361" s="116">
        <v>0</v>
      </c>
      <c r="O361" s="82">
        <v>0</v>
      </c>
      <c r="P361" s="82">
        <v>0</v>
      </c>
      <c r="Q361" s="47">
        <v>0</v>
      </c>
      <c r="R361" s="82">
        <v>0</v>
      </c>
      <c r="S361" s="82">
        <v>0</v>
      </c>
      <c r="T361" s="98">
        <v>0</v>
      </c>
      <c r="U361" s="98">
        <v>0</v>
      </c>
      <c r="V361" s="98">
        <v>0</v>
      </c>
      <c r="X361" s="216"/>
    </row>
    <row r="362" spans="1:24">
      <c r="A362" s="37"/>
      <c r="B362" s="38" t="s">
        <v>34</v>
      </c>
      <c r="C362" s="49" t="s">
        <v>71</v>
      </c>
      <c r="D362" s="41">
        <v>0</v>
      </c>
      <c r="E362" s="51">
        <v>315.04000000000002</v>
      </c>
      <c r="F362" s="51">
        <f>D362*E362</f>
        <v>0</v>
      </c>
      <c r="G362" s="51"/>
      <c r="H362" s="42"/>
      <c r="I362" s="51" t="e">
        <f>VLOOKUP($F$362,Tabisr,1)</f>
        <v>#N/A</v>
      </c>
      <c r="J362" s="62" t="e">
        <f>+F362-I362</f>
        <v>#N/A</v>
      </c>
      <c r="K362" s="84" t="e">
        <f>VLOOKUP($F$362,Tabisr,4)</f>
        <v>#N/A</v>
      </c>
      <c r="L362" s="51" t="e">
        <f>+J362*K362</f>
        <v>#N/A</v>
      </c>
      <c r="M362" s="51" t="e">
        <f>VLOOKUP($F$362,Tabisr,3)</f>
        <v>#N/A</v>
      </c>
      <c r="N362" s="52"/>
      <c r="O362" s="42"/>
      <c r="P362" s="42">
        <v>0</v>
      </c>
      <c r="Q362" s="94">
        <v>0</v>
      </c>
      <c r="R362" s="42">
        <v>0</v>
      </c>
      <c r="S362" s="42">
        <v>0</v>
      </c>
      <c r="T362" s="98">
        <v>0</v>
      </c>
      <c r="U362" s="98">
        <v>0</v>
      </c>
      <c r="V362" s="98">
        <v>0</v>
      </c>
      <c r="X362" s="216"/>
    </row>
    <row r="363" spans="1:24">
      <c r="A363" s="37">
        <v>177</v>
      </c>
      <c r="B363" s="38" t="s">
        <v>332</v>
      </c>
      <c r="C363" s="49" t="s">
        <v>71</v>
      </c>
      <c r="D363" s="41">
        <v>15</v>
      </c>
      <c r="E363" s="51">
        <v>315.04000000000002</v>
      </c>
      <c r="F363" s="51">
        <f>D363*E363</f>
        <v>4725.6000000000004</v>
      </c>
      <c r="G363" s="51">
        <v>400</v>
      </c>
      <c r="H363" s="42"/>
      <c r="I363" s="51">
        <f>VLOOKUP($F$363,Tabisr,1)</f>
        <v>3537.16</v>
      </c>
      <c r="J363" s="62">
        <f>+F363-I363</f>
        <v>1188.4400000000005</v>
      </c>
      <c r="K363" s="84">
        <f>VLOOKUP($F$363,Tabisr,4)</f>
        <v>0.10879999999999999</v>
      </c>
      <c r="L363" s="51">
        <f>+J363*K363</f>
        <v>129.30227200000004</v>
      </c>
      <c r="M363" s="51">
        <f>VLOOKUP($F$363,Tabisr,3)</f>
        <v>207.75</v>
      </c>
      <c r="N363" s="52">
        <v>337.05227200000002</v>
      </c>
      <c r="O363" s="42">
        <v>0</v>
      </c>
      <c r="P363" s="51">
        <v>0</v>
      </c>
      <c r="Q363" s="51">
        <v>0</v>
      </c>
      <c r="R363" s="51">
        <v>0</v>
      </c>
      <c r="S363" s="51">
        <v>0</v>
      </c>
      <c r="T363" s="98">
        <v>4725.6000000000004</v>
      </c>
      <c r="U363" s="98">
        <v>337.05227200000002</v>
      </c>
      <c r="V363" s="98">
        <v>4388.5477280000005</v>
      </c>
      <c r="X363" s="216"/>
    </row>
    <row r="364" spans="1:24">
      <c r="A364" s="37">
        <v>146</v>
      </c>
      <c r="B364" s="38" t="s">
        <v>284</v>
      </c>
      <c r="C364" s="49" t="s">
        <v>71</v>
      </c>
      <c r="D364" s="41">
        <v>15</v>
      </c>
      <c r="E364" s="69">
        <v>327.63</v>
      </c>
      <c r="F364" s="51">
        <f>D364*E364</f>
        <v>4914.45</v>
      </c>
      <c r="G364" s="51">
        <v>400</v>
      </c>
      <c r="H364" s="51"/>
      <c r="I364" s="51">
        <f>VLOOKUP($F$364,Tabisr,1)</f>
        <v>3537.16</v>
      </c>
      <c r="J364" s="62">
        <f>+F364-I364</f>
        <v>1377.29</v>
      </c>
      <c r="K364" s="84">
        <f>VLOOKUP($F$364,Tabisr,4)</f>
        <v>0.10879999999999999</v>
      </c>
      <c r="L364" s="51">
        <f>+J364*K364</f>
        <v>149.84915199999998</v>
      </c>
      <c r="M364" s="51">
        <f>VLOOKUP($F$364,Tabisr,3)</f>
        <v>207.75</v>
      </c>
      <c r="N364" s="52">
        <v>357.599152</v>
      </c>
      <c r="O364" s="42">
        <v>0</v>
      </c>
      <c r="P364" s="51">
        <v>0</v>
      </c>
      <c r="Q364" s="69">
        <v>0</v>
      </c>
      <c r="R364" s="51">
        <v>0</v>
      </c>
      <c r="S364" s="51">
        <v>0</v>
      </c>
      <c r="T364" s="98">
        <v>4914.45</v>
      </c>
      <c r="U364" s="98">
        <v>1757.599152</v>
      </c>
      <c r="V364" s="98">
        <v>3156.850848</v>
      </c>
      <c r="X364" s="216"/>
    </row>
    <row r="365" spans="1:24">
      <c r="A365" s="37">
        <v>179</v>
      </c>
      <c r="B365" s="38" t="s">
        <v>333</v>
      </c>
      <c r="C365" s="49" t="s">
        <v>334</v>
      </c>
      <c r="D365" s="41">
        <v>15</v>
      </c>
      <c r="E365" s="51">
        <v>334.25900000000001</v>
      </c>
      <c r="F365" s="51">
        <f t="shared" ref="F365:F371" si="99">D365*E365</f>
        <v>5013.8850000000002</v>
      </c>
      <c r="G365" s="51">
        <v>400</v>
      </c>
      <c r="H365" s="51"/>
      <c r="I365" s="51">
        <f>VLOOKUP($F$365,Tabisr,1)</f>
        <v>3537.16</v>
      </c>
      <c r="J365" s="62">
        <f t="shared" ref="J365:J371" si="100">+F365-I365</f>
        <v>1476.7250000000004</v>
      </c>
      <c r="K365" s="84">
        <f>VLOOKUP($F$365,Tabisr,4)</f>
        <v>0.10879999999999999</v>
      </c>
      <c r="L365" s="51">
        <f t="shared" ref="L365:L371" si="101">+J365*K365</f>
        <v>160.66768000000002</v>
      </c>
      <c r="M365" s="51">
        <f>VLOOKUP($F$365,Tabisr,3)</f>
        <v>207.75</v>
      </c>
      <c r="N365" s="52">
        <v>368.41768000000002</v>
      </c>
      <c r="O365" s="42">
        <v>0</v>
      </c>
      <c r="P365" s="51">
        <v>0</v>
      </c>
      <c r="Q365" s="51">
        <v>0</v>
      </c>
      <c r="R365" s="51">
        <v>0</v>
      </c>
      <c r="S365" s="51">
        <v>0</v>
      </c>
      <c r="T365" s="98">
        <v>5013.8850000000002</v>
      </c>
      <c r="U365" s="98">
        <v>368.41768000000002</v>
      </c>
      <c r="V365" s="98">
        <v>4645.4673199999997</v>
      </c>
      <c r="X365" s="216"/>
    </row>
    <row r="366" spans="1:24">
      <c r="A366" s="37">
        <v>180</v>
      </c>
      <c r="B366" s="38" t="s">
        <v>335</v>
      </c>
      <c r="C366" s="49" t="s">
        <v>334</v>
      </c>
      <c r="D366" s="41">
        <v>15</v>
      </c>
      <c r="E366" s="51">
        <v>334.25900000000001</v>
      </c>
      <c r="F366" s="51">
        <f t="shared" si="99"/>
        <v>5013.8850000000002</v>
      </c>
      <c r="G366" s="51">
        <v>400</v>
      </c>
      <c r="H366" s="51"/>
      <c r="I366" s="51">
        <f>VLOOKUP($F$366,Tabisr,1)</f>
        <v>3537.16</v>
      </c>
      <c r="J366" s="62">
        <f t="shared" si="100"/>
        <v>1476.7250000000004</v>
      </c>
      <c r="K366" s="84">
        <f>VLOOKUP($F$366,Tabisr,4)</f>
        <v>0.10879999999999999</v>
      </c>
      <c r="L366" s="51">
        <f t="shared" si="101"/>
        <v>160.66768000000002</v>
      </c>
      <c r="M366" s="51">
        <f>VLOOKUP($F$366,Tabisr,3)</f>
        <v>207.75</v>
      </c>
      <c r="N366" s="52">
        <v>368.41768000000002</v>
      </c>
      <c r="O366" s="42">
        <v>0</v>
      </c>
      <c r="P366" s="51">
        <v>0</v>
      </c>
      <c r="Q366" s="51">
        <v>0</v>
      </c>
      <c r="R366" s="51">
        <v>0</v>
      </c>
      <c r="S366" s="51">
        <v>0</v>
      </c>
      <c r="T366" s="98">
        <v>5013.8850000000002</v>
      </c>
      <c r="U366" s="98">
        <v>368.41768000000002</v>
      </c>
      <c r="V366" s="98">
        <v>4645.4673199999997</v>
      </c>
      <c r="X366" s="216"/>
    </row>
    <row r="367" spans="1:24">
      <c r="A367" s="37">
        <v>181</v>
      </c>
      <c r="B367" s="38" t="s">
        <v>336</v>
      </c>
      <c r="C367" s="49" t="s">
        <v>334</v>
      </c>
      <c r="D367" s="41">
        <v>15</v>
      </c>
      <c r="E367" s="51">
        <v>334.25900000000001</v>
      </c>
      <c r="F367" s="51">
        <f t="shared" si="99"/>
        <v>5013.8850000000002</v>
      </c>
      <c r="G367" s="51">
        <v>400</v>
      </c>
      <c r="H367" s="51"/>
      <c r="I367" s="51">
        <f>VLOOKUP($F$367,Tabisr,1)</f>
        <v>3537.16</v>
      </c>
      <c r="J367" s="62">
        <f t="shared" si="100"/>
        <v>1476.7250000000004</v>
      </c>
      <c r="K367" s="84">
        <f>VLOOKUP($F$367,Tabisr,4)</f>
        <v>0.10879999999999999</v>
      </c>
      <c r="L367" s="51">
        <f t="shared" si="101"/>
        <v>160.66768000000002</v>
      </c>
      <c r="M367" s="51">
        <f>VLOOKUP($F$367,Tabisr,3)</f>
        <v>207.75</v>
      </c>
      <c r="N367" s="52">
        <v>368.41768000000002</v>
      </c>
      <c r="O367" s="42">
        <v>0</v>
      </c>
      <c r="P367" s="51">
        <v>0</v>
      </c>
      <c r="Q367" s="51">
        <v>0</v>
      </c>
      <c r="R367" s="51">
        <v>0</v>
      </c>
      <c r="S367" s="51">
        <v>0</v>
      </c>
      <c r="T367" s="98">
        <v>5013.8850000000002</v>
      </c>
      <c r="U367" s="98">
        <v>368.41768000000002</v>
      </c>
      <c r="V367" s="98">
        <v>4645.4673199999997</v>
      </c>
      <c r="X367" s="216"/>
    </row>
    <row r="368" spans="1:24">
      <c r="A368" s="37">
        <v>182</v>
      </c>
      <c r="B368" s="38" t="s">
        <v>337</v>
      </c>
      <c r="C368" s="49" t="s">
        <v>334</v>
      </c>
      <c r="D368" s="41">
        <v>15</v>
      </c>
      <c r="E368" s="51">
        <v>334.25900000000001</v>
      </c>
      <c r="F368" s="51">
        <f t="shared" si="99"/>
        <v>5013.8850000000002</v>
      </c>
      <c r="G368" s="51">
        <v>400</v>
      </c>
      <c r="H368" s="51"/>
      <c r="I368" s="51">
        <f>VLOOKUP($F$368,Tabisr,1)</f>
        <v>3537.16</v>
      </c>
      <c r="J368" s="62">
        <f t="shared" si="100"/>
        <v>1476.7250000000004</v>
      </c>
      <c r="K368" s="84">
        <f>VLOOKUP($F$368,Tabisr,4)</f>
        <v>0.10879999999999999</v>
      </c>
      <c r="L368" s="51">
        <f t="shared" si="101"/>
        <v>160.66768000000002</v>
      </c>
      <c r="M368" s="51">
        <f>VLOOKUP($F$368,Tabisr,3)</f>
        <v>207.75</v>
      </c>
      <c r="N368" s="52">
        <v>368.41768000000002</v>
      </c>
      <c r="O368" s="42">
        <v>0</v>
      </c>
      <c r="P368" s="51">
        <v>0</v>
      </c>
      <c r="Q368" s="51">
        <v>0</v>
      </c>
      <c r="R368" s="51">
        <v>0</v>
      </c>
      <c r="S368" s="51">
        <v>0</v>
      </c>
      <c r="T368" s="98">
        <v>5013.8850000000002</v>
      </c>
      <c r="U368" s="98">
        <v>368.41768000000002</v>
      </c>
      <c r="V368" s="98">
        <v>4645.4673199999997</v>
      </c>
      <c r="X368" s="216"/>
    </row>
    <row r="369" spans="1:24">
      <c r="A369" s="37">
        <v>183</v>
      </c>
      <c r="B369" s="38" t="s">
        <v>338</v>
      </c>
      <c r="C369" s="49" t="s">
        <v>334</v>
      </c>
      <c r="D369" s="41">
        <v>15</v>
      </c>
      <c r="E369" s="51">
        <v>334.25900000000001</v>
      </c>
      <c r="F369" s="51">
        <f t="shared" si="99"/>
        <v>5013.8850000000002</v>
      </c>
      <c r="G369" s="51">
        <v>400</v>
      </c>
      <c r="H369" s="51"/>
      <c r="I369" s="51">
        <f>VLOOKUP($F$369,Tabisr,1)</f>
        <v>3537.16</v>
      </c>
      <c r="J369" s="62">
        <f t="shared" si="100"/>
        <v>1476.7250000000004</v>
      </c>
      <c r="K369" s="84">
        <f>VLOOKUP($F$369,Tabisr,4)</f>
        <v>0.10879999999999999</v>
      </c>
      <c r="L369" s="51">
        <f t="shared" si="101"/>
        <v>160.66768000000002</v>
      </c>
      <c r="M369" s="51">
        <f>VLOOKUP($F$369,Tabisr,3)</f>
        <v>207.75</v>
      </c>
      <c r="N369" s="52">
        <v>368.41768000000002</v>
      </c>
      <c r="O369" s="42">
        <v>0</v>
      </c>
      <c r="P369" s="51">
        <v>0</v>
      </c>
      <c r="Q369" s="51">
        <v>0</v>
      </c>
      <c r="R369" s="51">
        <v>0</v>
      </c>
      <c r="S369" s="51">
        <v>0</v>
      </c>
      <c r="T369" s="98">
        <v>5013.8850000000002</v>
      </c>
      <c r="U369" s="98">
        <v>368.41768000000002</v>
      </c>
      <c r="V369" s="98">
        <v>4645.4673199999997</v>
      </c>
      <c r="X369" s="216"/>
    </row>
    <row r="370" spans="1:24">
      <c r="A370" s="37">
        <v>184</v>
      </c>
      <c r="B370" s="38" t="s">
        <v>339</v>
      </c>
      <c r="C370" s="49" t="s">
        <v>334</v>
      </c>
      <c r="D370" s="41">
        <v>15</v>
      </c>
      <c r="E370" s="51">
        <v>334.25900000000001</v>
      </c>
      <c r="F370" s="51">
        <f t="shared" si="99"/>
        <v>5013.8850000000002</v>
      </c>
      <c r="G370" s="51">
        <v>400</v>
      </c>
      <c r="H370" s="51"/>
      <c r="I370" s="51">
        <f>VLOOKUP($F$370,Tabisr,1)</f>
        <v>3537.16</v>
      </c>
      <c r="J370" s="62">
        <f t="shared" si="100"/>
        <v>1476.7250000000004</v>
      </c>
      <c r="K370" s="84">
        <f>VLOOKUP($F$370,Tabisr,4)</f>
        <v>0.10879999999999999</v>
      </c>
      <c r="L370" s="51">
        <f t="shared" si="101"/>
        <v>160.66768000000002</v>
      </c>
      <c r="M370" s="51">
        <f>VLOOKUP($F$370,Tabisr,3)</f>
        <v>207.75</v>
      </c>
      <c r="N370" s="52">
        <v>368.41768000000002</v>
      </c>
      <c r="O370" s="42">
        <v>0</v>
      </c>
      <c r="P370" s="51">
        <v>0</v>
      </c>
      <c r="Q370" s="51">
        <v>0</v>
      </c>
      <c r="R370" s="51">
        <v>0</v>
      </c>
      <c r="S370" s="51">
        <v>0</v>
      </c>
      <c r="T370" s="98">
        <v>5013.8850000000002</v>
      </c>
      <c r="U370" s="98">
        <v>368.41768000000002</v>
      </c>
      <c r="V370" s="98">
        <v>4645.4673199999997</v>
      </c>
      <c r="X370" s="216"/>
    </row>
    <row r="371" spans="1:24">
      <c r="A371" s="37">
        <v>318</v>
      </c>
      <c r="B371" s="38" t="s">
        <v>340</v>
      </c>
      <c r="C371" s="49" t="s">
        <v>334</v>
      </c>
      <c r="D371" s="41">
        <v>15</v>
      </c>
      <c r="E371" s="51">
        <v>334.25900000000001</v>
      </c>
      <c r="F371" s="51">
        <f t="shared" si="99"/>
        <v>5013.8850000000002</v>
      </c>
      <c r="G371" s="51">
        <v>400</v>
      </c>
      <c r="H371" s="51"/>
      <c r="I371" s="51">
        <f>VLOOKUP($F$371,Tabisr,1)</f>
        <v>3537.16</v>
      </c>
      <c r="J371" s="62">
        <f t="shared" si="100"/>
        <v>1476.7250000000004</v>
      </c>
      <c r="K371" s="84">
        <f>VLOOKUP($F$371,Tabisr,4)</f>
        <v>0.10879999999999999</v>
      </c>
      <c r="L371" s="51">
        <f t="shared" si="101"/>
        <v>160.66768000000002</v>
      </c>
      <c r="M371" s="51">
        <f>VLOOKUP($F$371,Tabisr,3)</f>
        <v>207.75</v>
      </c>
      <c r="N371" s="52">
        <v>368.41768000000002</v>
      </c>
      <c r="O371" s="42">
        <v>0</v>
      </c>
      <c r="P371" s="51">
        <v>0</v>
      </c>
      <c r="Q371" s="51">
        <v>0</v>
      </c>
      <c r="R371" s="51">
        <v>0</v>
      </c>
      <c r="S371" s="51">
        <v>0</v>
      </c>
      <c r="T371" s="98">
        <v>5013.8850000000002</v>
      </c>
      <c r="U371" s="98">
        <v>368.41768000000002</v>
      </c>
      <c r="V371" s="98">
        <v>4645.4673199999997</v>
      </c>
      <c r="X371" s="216"/>
    </row>
    <row r="372" spans="1:24">
      <c r="A372" s="37"/>
      <c r="B372" s="38" t="s">
        <v>34</v>
      </c>
      <c r="C372" s="49" t="s">
        <v>334</v>
      </c>
      <c r="D372" s="101"/>
      <c r="E372" s="51">
        <v>0</v>
      </c>
      <c r="F372" s="51"/>
      <c r="G372" s="51"/>
      <c r="H372" s="51"/>
      <c r="I372" s="51"/>
      <c r="J372" s="62"/>
      <c r="K372" s="84"/>
      <c r="L372" s="51"/>
      <c r="M372" s="51"/>
      <c r="N372" s="52">
        <v>0</v>
      </c>
      <c r="O372" s="51">
        <v>0</v>
      </c>
      <c r="P372" s="51">
        <v>0</v>
      </c>
      <c r="Q372" s="51">
        <v>0</v>
      </c>
      <c r="R372" s="51">
        <v>0</v>
      </c>
      <c r="S372" s="51">
        <v>0</v>
      </c>
      <c r="T372" s="98">
        <v>0</v>
      </c>
      <c r="U372" s="98">
        <v>0</v>
      </c>
      <c r="V372" s="98">
        <v>0</v>
      </c>
      <c r="X372" s="216"/>
    </row>
    <row r="373" spans="1:24">
      <c r="A373" s="37">
        <v>185</v>
      </c>
      <c r="B373" s="38" t="s">
        <v>341</v>
      </c>
      <c r="C373" s="49" t="s">
        <v>342</v>
      </c>
      <c r="D373" s="41">
        <v>15</v>
      </c>
      <c r="E373" s="51">
        <v>448.983</v>
      </c>
      <c r="F373" s="51">
        <f>D373*E373</f>
        <v>6734.7449999999999</v>
      </c>
      <c r="G373" s="51">
        <v>400</v>
      </c>
      <c r="H373" s="42"/>
      <c r="I373" s="51">
        <f>VLOOKUP($F$373,Tabisr,1)</f>
        <v>6216.16</v>
      </c>
      <c r="J373" s="62">
        <f>+F373-I373</f>
        <v>518.58500000000004</v>
      </c>
      <c r="K373" s="84">
        <f>VLOOKUP($F$373,Tabisr,4)</f>
        <v>0.16</v>
      </c>
      <c r="L373" s="51">
        <f>+J373*K373</f>
        <v>82.973600000000005</v>
      </c>
      <c r="M373" s="51">
        <f>VLOOKUP($F$373,Tabisr,3)</f>
        <v>499.2</v>
      </c>
      <c r="N373" s="52">
        <v>582.17359999999996</v>
      </c>
      <c r="O373" s="42">
        <v>0</v>
      </c>
      <c r="P373" s="42">
        <v>0</v>
      </c>
      <c r="Q373" s="42">
        <v>0</v>
      </c>
      <c r="R373" s="42">
        <v>0</v>
      </c>
      <c r="S373" s="42">
        <v>0</v>
      </c>
      <c r="T373" s="98">
        <v>6734.7449999999999</v>
      </c>
      <c r="U373" s="98">
        <v>2132.1736000000001</v>
      </c>
      <c r="V373" s="98">
        <v>4602.5713999999998</v>
      </c>
      <c r="X373" s="216"/>
    </row>
    <row r="374" spans="1:24">
      <c r="A374" s="37">
        <v>186</v>
      </c>
      <c r="B374" s="38" t="s">
        <v>343</v>
      </c>
      <c r="C374" s="49" t="s">
        <v>344</v>
      </c>
      <c r="D374" s="41">
        <v>15</v>
      </c>
      <c r="E374" s="51">
        <v>359.09899999999999</v>
      </c>
      <c r="F374" s="51">
        <f>D374*E374</f>
        <v>5386.4849999999997</v>
      </c>
      <c r="G374" s="51">
        <v>400</v>
      </c>
      <c r="H374" s="93"/>
      <c r="I374" s="51">
        <f>VLOOKUP($F$374,Tabisr,1)</f>
        <v>3537.16</v>
      </c>
      <c r="J374" s="62">
        <f>+F374-I374</f>
        <v>1849.3249999999998</v>
      </c>
      <c r="K374" s="84">
        <f>VLOOKUP($F$374,Tabisr,4)</f>
        <v>0.10879999999999999</v>
      </c>
      <c r="L374" s="51">
        <f>+J374*K374</f>
        <v>201.20655999999997</v>
      </c>
      <c r="M374" s="51">
        <f>VLOOKUP($F$374,Tabisr,3)</f>
        <v>207.75</v>
      </c>
      <c r="N374" s="52">
        <v>408.95655999999997</v>
      </c>
      <c r="O374" s="42">
        <v>0</v>
      </c>
      <c r="P374" s="42">
        <v>0</v>
      </c>
      <c r="Q374" s="42">
        <v>0</v>
      </c>
      <c r="R374" s="42">
        <v>0</v>
      </c>
      <c r="S374" s="42">
        <v>0</v>
      </c>
      <c r="T374" s="98">
        <v>5386.4849999999997</v>
      </c>
      <c r="U374" s="98">
        <v>408.95655999999997</v>
      </c>
      <c r="V374" s="98">
        <v>4977.52844</v>
      </c>
      <c r="X374" s="216"/>
    </row>
    <row r="375" spans="1:24">
      <c r="A375" s="53"/>
      <c r="B375" s="54"/>
      <c r="C375" s="55"/>
      <c r="D375" s="53"/>
      <c r="E375" s="53"/>
      <c r="F375" s="59">
        <f>+SUM(F354:F374)</f>
        <v>82485.134999999995</v>
      </c>
      <c r="G375" s="59">
        <f>+SUM(G354:G374)</f>
        <v>6400</v>
      </c>
      <c r="H375" s="59">
        <f>SUM(H355:H374)</f>
        <v>0</v>
      </c>
      <c r="I375" s="59"/>
      <c r="J375" s="59"/>
      <c r="K375" s="59"/>
      <c r="L375" s="59"/>
      <c r="M375" s="59"/>
      <c r="N375" s="86">
        <v>6215.5061759999999</v>
      </c>
      <c r="O375" s="59">
        <v>0</v>
      </c>
      <c r="P375" s="59">
        <v>1550</v>
      </c>
      <c r="Q375" s="59">
        <v>3300</v>
      </c>
      <c r="R375" s="59">
        <v>2160.88</v>
      </c>
      <c r="S375" s="59">
        <v>500</v>
      </c>
      <c r="T375" s="59">
        <v>82485.134999999995</v>
      </c>
      <c r="U375" s="59">
        <v>13726.386176000004</v>
      </c>
      <c r="V375" s="59">
        <v>68758.74882399998</v>
      </c>
      <c r="W375" s="96"/>
      <c r="X375" s="216"/>
    </row>
    <row r="376" spans="1:24">
      <c r="A376" s="53"/>
      <c r="B376" s="54"/>
      <c r="C376" s="55"/>
      <c r="D376" s="53"/>
      <c r="E376" s="53"/>
      <c r="F376" s="59"/>
      <c r="G376" s="59"/>
      <c r="H376" s="59"/>
      <c r="I376" s="59"/>
      <c r="J376" s="59"/>
      <c r="K376" s="59"/>
      <c r="L376" s="59"/>
      <c r="M376" s="59"/>
      <c r="N376" s="86"/>
      <c r="O376" s="59"/>
      <c r="P376" s="59"/>
      <c r="Q376" s="59"/>
      <c r="R376" s="59"/>
      <c r="S376" s="59"/>
      <c r="T376" s="59"/>
      <c r="U376" s="59"/>
      <c r="V376" s="97"/>
    </row>
    <row r="377" spans="1:24">
      <c r="A377" s="53"/>
      <c r="B377" s="54"/>
      <c r="C377" s="55"/>
      <c r="D377" s="53"/>
      <c r="E377" s="53"/>
      <c r="F377" s="59"/>
      <c r="G377" s="59"/>
      <c r="H377" s="59"/>
      <c r="I377" s="59"/>
      <c r="J377" s="59"/>
      <c r="K377" s="59"/>
      <c r="L377" s="59"/>
      <c r="M377" s="59"/>
      <c r="N377" s="86"/>
      <c r="O377" s="59"/>
      <c r="P377" s="59"/>
      <c r="Q377" s="59"/>
      <c r="R377" s="59"/>
      <c r="S377" s="59"/>
      <c r="T377" s="59"/>
      <c r="U377" s="59"/>
      <c r="V377" s="97"/>
    </row>
    <row r="378" spans="1:24">
      <c r="A378" s="226" t="s">
        <v>345</v>
      </c>
      <c r="B378" s="227"/>
      <c r="C378" s="227"/>
      <c r="D378" s="227"/>
      <c r="E378" s="227"/>
      <c r="F378" s="227"/>
      <c r="G378" s="227"/>
      <c r="H378" s="227"/>
      <c r="I378" s="227"/>
      <c r="J378" s="227"/>
      <c r="K378" s="227"/>
      <c r="L378" s="227"/>
      <c r="M378" s="227"/>
      <c r="N378" s="227"/>
      <c r="O378" s="227"/>
      <c r="P378" s="227"/>
      <c r="Q378" s="227"/>
      <c r="R378" s="227"/>
      <c r="S378" s="227"/>
      <c r="T378" s="227"/>
      <c r="U378" s="227"/>
      <c r="V378" s="227"/>
    </row>
    <row r="379" spans="1:24" ht="25.5" customHeight="1">
      <c r="A379" s="34" t="s">
        <v>4</v>
      </c>
      <c r="B379" s="60" t="s">
        <v>5</v>
      </c>
      <c r="C379" s="36" t="s">
        <v>6</v>
      </c>
      <c r="D379" s="36" t="s">
        <v>7</v>
      </c>
      <c r="E379" s="36" t="s">
        <v>8</v>
      </c>
      <c r="F379" s="36" t="s">
        <v>9</v>
      </c>
      <c r="G379" s="36" t="s">
        <v>10</v>
      </c>
      <c r="H379" s="36" t="s">
        <v>11</v>
      </c>
      <c r="I379" s="76" t="s">
        <v>12</v>
      </c>
      <c r="J379" s="76" t="s">
        <v>13</v>
      </c>
      <c r="K379" s="76" t="s">
        <v>14</v>
      </c>
      <c r="L379" s="76" t="s">
        <v>15</v>
      </c>
      <c r="M379" s="36" t="s">
        <v>16</v>
      </c>
      <c r="N379" s="36" t="s">
        <v>17</v>
      </c>
      <c r="O379" s="36" t="s">
        <v>18</v>
      </c>
      <c r="P379" s="36" t="s">
        <v>19</v>
      </c>
      <c r="Q379" s="36" t="s">
        <v>20</v>
      </c>
      <c r="R379" s="36" t="s">
        <v>21</v>
      </c>
      <c r="S379" s="36" t="s">
        <v>22</v>
      </c>
      <c r="T379" s="206" t="s">
        <v>423</v>
      </c>
      <c r="U379" s="206" t="s">
        <v>424</v>
      </c>
      <c r="V379" s="207" t="s">
        <v>425</v>
      </c>
    </row>
    <row r="380" spans="1:24">
      <c r="A380" s="37">
        <v>331</v>
      </c>
      <c r="B380" s="38" t="s">
        <v>346</v>
      </c>
      <c r="C380" s="49" t="s">
        <v>347</v>
      </c>
      <c r="D380" s="41">
        <v>15</v>
      </c>
      <c r="E380" s="42">
        <v>359.1</v>
      </c>
      <c r="F380" s="42">
        <f>D380*E380</f>
        <v>5386.5</v>
      </c>
      <c r="G380" s="42">
        <v>400</v>
      </c>
      <c r="H380" s="42"/>
      <c r="I380" s="42">
        <f>VLOOKUP($F$380,Tabisr,1)</f>
        <v>3537.16</v>
      </c>
      <c r="J380" s="43">
        <f>+F380-I380</f>
        <v>1849.3400000000001</v>
      </c>
      <c r="K380" s="78">
        <f>VLOOKUP($F$380,Tabisr,4)</f>
        <v>0.10879999999999999</v>
      </c>
      <c r="L380" s="42">
        <f>+J380*K380</f>
        <v>201.208192</v>
      </c>
      <c r="M380" s="51">
        <f>VLOOKUP($F$380,Tabisr,3)</f>
        <v>207.75</v>
      </c>
      <c r="N380" s="52">
        <v>408.958192</v>
      </c>
      <c r="O380" s="51">
        <v>0</v>
      </c>
      <c r="P380" s="42">
        <v>0</v>
      </c>
      <c r="Q380" s="142">
        <v>0</v>
      </c>
      <c r="R380" s="51">
        <v>0</v>
      </c>
      <c r="S380" s="51">
        <v>0</v>
      </c>
      <c r="T380" s="98">
        <v>5386.5</v>
      </c>
      <c r="U380" s="98">
        <v>1758.9581920000001</v>
      </c>
      <c r="V380" s="98">
        <v>3627.5418079999999</v>
      </c>
      <c r="X380" s="216"/>
    </row>
    <row r="381" spans="1:24">
      <c r="A381" s="37">
        <v>188</v>
      </c>
      <c r="B381" s="38" t="s">
        <v>348</v>
      </c>
      <c r="C381" s="49" t="s">
        <v>35</v>
      </c>
      <c r="D381" s="41">
        <v>15</v>
      </c>
      <c r="E381" s="42">
        <v>315.04000000000002</v>
      </c>
      <c r="F381" s="42">
        <f>D381*E381</f>
        <v>4725.6000000000004</v>
      </c>
      <c r="G381" s="42">
        <v>400</v>
      </c>
      <c r="H381" s="42"/>
      <c r="I381" s="42">
        <f>VLOOKUP($F$381,Tabisr,1)</f>
        <v>3537.16</v>
      </c>
      <c r="J381" s="43">
        <f>+F381-I381</f>
        <v>1188.4400000000005</v>
      </c>
      <c r="K381" s="78">
        <f>VLOOKUP($F$381,Tabisr,4)</f>
        <v>0.10879999999999999</v>
      </c>
      <c r="L381" s="42">
        <f>+J381*K381</f>
        <v>129.30227200000004</v>
      </c>
      <c r="M381" s="51">
        <f>VLOOKUP($F$381,Tabisr,3)</f>
        <v>207.75</v>
      </c>
      <c r="N381" s="52">
        <v>337.05227200000002</v>
      </c>
      <c r="O381" s="51">
        <v>0</v>
      </c>
      <c r="P381" s="42">
        <v>0</v>
      </c>
      <c r="Q381" s="183">
        <v>0</v>
      </c>
      <c r="R381" s="51">
        <v>0</v>
      </c>
      <c r="S381" s="51">
        <v>0</v>
      </c>
      <c r="T381" s="98">
        <v>4725.6000000000004</v>
      </c>
      <c r="U381" s="98">
        <v>1537.0522719999999</v>
      </c>
      <c r="V381" s="98">
        <v>3188.5477280000005</v>
      </c>
      <c r="X381" s="216"/>
    </row>
    <row r="382" spans="1:24">
      <c r="A382" s="37"/>
      <c r="B382" s="38" t="s">
        <v>73</v>
      </c>
      <c r="C382" s="49" t="s">
        <v>111</v>
      </c>
      <c r="D382" s="41"/>
      <c r="E382" s="101"/>
      <c r="F382" s="51"/>
      <c r="G382" s="51"/>
      <c r="H382" s="140"/>
      <c r="I382" s="51"/>
      <c r="J382" s="62"/>
      <c r="K382" s="84"/>
      <c r="L382" s="51"/>
      <c r="M382" s="51"/>
      <c r="N382" s="52">
        <v>0</v>
      </c>
      <c r="O382" s="140"/>
      <c r="P382" s="51">
        <v>0</v>
      </c>
      <c r="Q382" s="142">
        <v>0</v>
      </c>
      <c r="R382" s="51">
        <v>0</v>
      </c>
      <c r="S382" s="51">
        <v>0</v>
      </c>
      <c r="T382" s="98">
        <v>0</v>
      </c>
      <c r="U382" s="98">
        <v>0</v>
      </c>
      <c r="V382" s="98">
        <v>0</v>
      </c>
      <c r="X382" s="216"/>
    </row>
    <row r="383" spans="1:24">
      <c r="A383" s="64">
        <v>189</v>
      </c>
      <c r="B383" s="65" t="s">
        <v>349</v>
      </c>
      <c r="C383" s="67" t="s">
        <v>221</v>
      </c>
      <c r="D383" s="68">
        <v>15</v>
      </c>
      <c r="E383" s="69">
        <v>286.26949999999999</v>
      </c>
      <c r="F383" s="69">
        <f>D383*E383</f>
        <v>4294.0424999999996</v>
      </c>
      <c r="G383" s="69">
        <v>400</v>
      </c>
      <c r="H383" s="64"/>
      <c r="I383" s="69">
        <f>VLOOKUP($F$383,Tabisr,1)</f>
        <v>3537.16</v>
      </c>
      <c r="J383" s="90">
        <f>+F383-I383</f>
        <v>756.88249999999971</v>
      </c>
      <c r="K383" s="91">
        <f>VLOOKUP($F$383,Tabisr,4)</f>
        <v>0.10879999999999999</v>
      </c>
      <c r="L383" s="69">
        <f>+J383*K383</f>
        <v>82.348815999999957</v>
      </c>
      <c r="M383" s="69">
        <f>VLOOKUP($F$383,Tabisr,3)</f>
        <v>207.75</v>
      </c>
      <c r="N383" s="85">
        <v>290.09881599999994</v>
      </c>
      <c r="O383" s="69"/>
      <c r="P383" s="94">
        <v>0</v>
      </c>
      <c r="Q383" s="94">
        <v>0</v>
      </c>
      <c r="R383" s="69">
        <v>0</v>
      </c>
      <c r="S383" s="69">
        <v>0</v>
      </c>
      <c r="T383" s="98">
        <v>4294.0424999999996</v>
      </c>
      <c r="U383" s="98">
        <v>2180.0988159999997</v>
      </c>
      <c r="V383" s="98">
        <v>2113.9436839999998</v>
      </c>
      <c r="X383" s="216"/>
    </row>
    <row r="384" spans="1:24">
      <c r="A384" s="37"/>
      <c r="B384" s="38" t="s">
        <v>34</v>
      </c>
      <c r="C384" s="49" t="s">
        <v>221</v>
      </c>
      <c r="D384" s="41">
        <v>0</v>
      </c>
      <c r="E384" s="120">
        <v>303.09399999999999</v>
      </c>
      <c r="F384" s="51">
        <f>D384*E384</f>
        <v>0</v>
      </c>
      <c r="G384" s="51"/>
      <c r="H384" s="37"/>
      <c r="I384" s="51" t="e">
        <f>VLOOKUP($F$384,Tabisr,1)</f>
        <v>#N/A</v>
      </c>
      <c r="J384" s="62" t="e">
        <f>+F384-I384</f>
        <v>#N/A</v>
      </c>
      <c r="K384" s="84" t="e">
        <f>VLOOKUP($F$384,Tabisr,4)</f>
        <v>#N/A</v>
      </c>
      <c r="L384" s="51" t="e">
        <f>+J384*K384</f>
        <v>#N/A</v>
      </c>
      <c r="M384" s="51" t="e">
        <f>VLOOKUP($F$384,Tabisr,3)</f>
        <v>#N/A</v>
      </c>
      <c r="N384" s="52"/>
      <c r="O384" s="51"/>
      <c r="P384" s="42">
        <v>0</v>
      </c>
      <c r="Q384" s="42">
        <v>0</v>
      </c>
      <c r="R384" s="51">
        <v>0</v>
      </c>
      <c r="S384" s="51">
        <v>0</v>
      </c>
      <c r="T384" s="98">
        <v>0</v>
      </c>
      <c r="U384" s="98">
        <v>0</v>
      </c>
      <c r="V384" s="98">
        <v>0</v>
      </c>
      <c r="X384" s="216"/>
    </row>
    <row r="385" spans="1:24">
      <c r="A385" s="64">
        <v>317</v>
      </c>
      <c r="B385" s="65" t="s">
        <v>350</v>
      </c>
      <c r="C385" s="67" t="s">
        <v>221</v>
      </c>
      <c r="D385" s="68">
        <v>15</v>
      </c>
      <c r="E385" s="143">
        <v>303.09399999999999</v>
      </c>
      <c r="F385" s="69">
        <f>D385*E385</f>
        <v>4546.41</v>
      </c>
      <c r="G385" s="69">
        <v>400</v>
      </c>
      <c r="H385" s="64"/>
      <c r="I385" s="69">
        <f>VLOOKUP($F$385,Tabisr,1)</f>
        <v>3537.16</v>
      </c>
      <c r="J385" s="90">
        <f>+F385-I385</f>
        <v>1009.25</v>
      </c>
      <c r="K385" s="91">
        <f>VLOOKUP($F$385,Tabisr,4)</f>
        <v>0.10879999999999999</v>
      </c>
      <c r="L385" s="69">
        <f>+J385*K385</f>
        <v>109.8064</v>
      </c>
      <c r="M385" s="69">
        <f>VLOOKUP($F$385,Tabisr,3)</f>
        <v>207.75</v>
      </c>
      <c r="N385" s="85">
        <v>317.5564</v>
      </c>
      <c r="O385" s="69">
        <v>0</v>
      </c>
      <c r="P385" s="69">
        <v>0</v>
      </c>
      <c r="Q385" s="154">
        <v>0</v>
      </c>
      <c r="R385" s="69">
        <v>0</v>
      </c>
      <c r="S385" s="69">
        <v>0</v>
      </c>
      <c r="T385" s="98">
        <v>4546.41</v>
      </c>
      <c r="U385" s="98">
        <v>317.5564</v>
      </c>
      <c r="V385" s="98">
        <v>4228.8535999999995</v>
      </c>
      <c r="X385" s="216"/>
    </row>
    <row r="386" spans="1:24">
      <c r="A386" s="64">
        <v>191</v>
      </c>
      <c r="B386" s="144" t="s">
        <v>351</v>
      </c>
      <c r="C386" s="67" t="s">
        <v>352</v>
      </c>
      <c r="D386" s="68">
        <v>15</v>
      </c>
      <c r="E386" s="143">
        <v>477.05450000000002</v>
      </c>
      <c r="F386" s="69">
        <f>D386*E386</f>
        <v>7155.8175000000001</v>
      </c>
      <c r="G386" s="69">
        <v>400</v>
      </c>
      <c r="H386" s="69">
        <f>E386/8*25</f>
        <v>1490.7953125000001</v>
      </c>
      <c r="I386" s="69">
        <f>VLOOKUP($F$386,Tabisr,1)</f>
        <v>6216.16</v>
      </c>
      <c r="J386" s="90">
        <f>+F386-I386</f>
        <v>939.65750000000025</v>
      </c>
      <c r="K386" s="91">
        <f>VLOOKUP($F$386,Tabisr,4)</f>
        <v>0.16</v>
      </c>
      <c r="L386" s="69">
        <f>+J386*K386</f>
        <v>150.34520000000003</v>
      </c>
      <c r="M386" s="69">
        <f>VLOOKUP($F$386,Tabisr,3)</f>
        <v>499.2</v>
      </c>
      <c r="N386" s="85">
        <v>649.54520000000002</v>
      </c>
      <c r="O386" s="69">
        <v>0</v>
      </c>
      <c r="P386" s="69">
        <v>0</v>
      </c>
      <c r="Q386" s="154"/>
      <c r="R386" s="69">
        <v>0</v>
      </c>
      <c r="S386" s="69">
        <v>0</v>
      </c>
      <c r="T386" s="98">
        <v>8646.6128124999996</v>
      </c>
      <c r="U386" s="98">
        <v>649.54520000000002</v>
      </c>
      <c r="V386" s="98">
        <v>7997.0676124999991</v>
      </c>
      <c r="X386" s="216"/>
    </row>
    <row r="387" spans="1:24">
      <c r="A387" s="53"/>
      <c r="B387" s="54"/>
      <c r="C387" s="55"/>
      <c r="D387" s="53"/>
      <c r="E387" s="53"/>
      <c r="F387" s="59">
        <f>+SUM(F380:F386)</f>
        <v>26108.37</v>
      </c>
      <c r="G387" s="59">
        <f>+SUM(G380:G386)</f>
        <v>2000</v>
      </c>
      <c r="H387" s="59">
        <f>+SUM(H380:H386)</f>
        <v>1490.7953125000001</v>
      </c>
      <c r="I387" s="59"/>
      <c r="J387" s="59"/>
      <c r="K387" s="59"/>
      <c r="L387" s="59"/>
      <c r="M387" s="59"/>
      <c r="N387" s="86">
        <v>2003.2108799999999</v>
      </c>
      <c r="O387" s="59">
        <v>0</v>
      </c>
      <c r="P387" s="59">
        <v>1350</v>
      </c>
      <c r="Q387" s="59">
        <v>3090</v>
      </c>
      <c r="R387" s="59">
        <v>0</v>
      </c>
      <c r="S387" s="59">
        <v>0</v>
      </c>
      <c r="T387" s="59">
        <v>27599.165312499998</v>
      </c>
      <c r="U387" s="59">
        <v>6443.2108800000005</v>
      </c>
      <c r="V387" s="59">
        <v>21155.954432499999</v>
      </c>
      <c r="X387" s="216"/>
    </row>
    <row r="388" spans="1:24">
      <c r="A388" s="53"/>
      <c r="B388" s="54"/>
      <c r="C388" s="55"/>
      <c r="D388" s="53"/>
      <c r="E388" s="145"/>
      <c r="F388" s="59"/>
      <c r="G388" s="59"/>
      <c r="H388" s="59"/>
      <c r="I388" s="59"/>
      <c r="J388" s="59"/>
      <c r="K388" s="59"/>
      <c r="L388" s="59"/>
      <c r="M388" s="59"/>
      <c r="N388" s="86"/>
      <c r="O388" s="59"/>
      <c r="P388" s="59"/>
      <c r="Q388" s="59"/>
      <c r="R388" s="59"/>
      <c r="S388" s="59"/>
      <c r="T388" s="59"/>
      <c r="U388" s="59"/>
    </row>
    <row r="389" spans="1:24">
      <c r="A389" s="53"/>
      <c r="B389" s="54"/>
      <c r="C389" s="55"/>
      <c r="D389" s="53"/>
      <c r="E389" s="53"/>
      <c r="F389" s="59"/>
      <c r="G389" s="59"/>
      <c r="H389" s="59"/>
      <c r="I389" s="59"/>
      <c r="J389" s="59"/>
      <c r="K389" s="59"/>
      <c r="L389" s="59"/>
      <c r="M389" s="59"/>
      <c r="N389" s="86"/>
      <c r="O389" s="59"/>
      <c r="P389" s="59"/>
      <c r="Q389" s="59"/>
      <c r="R389" s="59"/>
      <c r="S389" s="59"/>
      <c r="T389" s="59"/>
      <c r="U389" s="59"/>
    </row>
    <row r="390" spans="1:24">
      <c r="A390" s="223" t="s">
        <v>353</v>
      </c>
      <c r="B390" s="224"/>
      <c r="C390" s="224"/>
      <c r="D390" s="224"/>
      <c r="E390" s="224"/>
      <c r="F390" s="224"/>
      <c r="G390" s="224"/>
      <c r="H390" s="224"/>
      <c r="I390" s="224"/>
      <c r="J390" s="224"/>
      <c r="K390" s="224"/>
      <c r="L390" s="224"/>
      <c r="M390" s="224"/>
      <c r="N390" s="224"/>
      <c r="O390" s="224"/>
      <c r="P390" s="224"/>
      <c r="Q390" s="224"/>
      <c r="R390" s="224"/>
      <c r="S390" s="224"/>
      <c r="T390" s="224"/>
      <c r="U390" s="224"/>
      <c r="V390" s="225"/>
    </row>
    <row r="391" spans="1:24" ht="21.75" customHeight="1">
      <c r="A391" s="34" t="s">
        <v>4</v>
      </c>
      <c r="B391" s="60" t="s">
        <v>5</v>
      </c>
      <c r="C391" s="36" t="s">
        <v>6</v>
      </c>
      <c r="D391" s="36" t="s">
        <v>7</v>
      </c>
      <c r="E391" s="36" t="s">
        <v>8</v>
      </c>
      <c r="F391" s="36" t="s">
        <v>9</v>
      </c>
      <c r="G391" s="36" t="s">
        <v>10</v>
      </c>
      <c r="H391" s="36" t="s">
        <v>11</v>
      </c>
      <c r="I391" s="76" t="s">
        <v>12</v>
      </c>
      <c r="J391" s="76" t="s">
        <v>13</v>
      </c>
      <c r="K391" s="76" t="s">
        <v>14</v>
      </c>
      <c r="L391" s="76" t="s">
        <v>15</v>
      </c>
      <c r="M391" s="36" t="s">
        <v>16</v>
      </c>
      <c r="N391" s="36" t="s">
        <v>17</v>
      </c>
      <c r="O391" s="36" t="s">
        <v>18</v>
      </c>
      <c r="P391" s="36" t="s">
        <v>19</v>
      </c>
      <c r="Q391" s="36" t="s">
        <v>20</v>
      </c>
      <c r="R391" s="36" t="s">
        <v>21</v>
      </c>
      <c r="S391" s="36" t="s">
        <v>22</v>
      </c>
      <c r="T391" s="206" t="s">
        <v>423</v>
      </c>
      <c r="U391" s="206" t="s">
        <v>424</v>
      </c>
      <c r="V391" s="207" t="s">
        <v>425</v>
      </c>
    </row>
    <row r="392" spans="1:24">
      <c r="A392" s="44">
        <v>336</v>
      </c>
      <c r="B392" s="45" t="s">
        <v>354</v>
      </c>
      <c r="C392" s="110" t="s">
        <v>347</v>
      </c>
      <c r="D392" s="109">
        <v>15</v>
      </c>
      <c r="E392" s="82">
        <v>359.09899999999999</v>
      </c>
      <c r="F392" s="82">
        <f>D392*E392</f>
        <v>5386.4849999999997</v>
      </c>
      <c r="G392" s="82">
        <v>400</v>
      </c>
      <c r="H392" s="82"/>
      <c r="I392" s="82">
        <f>VLOOKUP($F$392,Tabisr,1)</f>
        <v>3537.16</v>
      </c>
      <c r="J392" s="114">
        <f>+F392-I392</f>
        <v>1849.3249999999998</v>
      </c>
      <c r="K392" s="115">
        <f>VLOOKUP($F$392,Tabisr,4)</f>
        <v>0.10879999999999999</v>
      </c>
      <c r="L392" s="82">
        <f>+J392*K392</f>
        <v>201.20655999999997</v>
      </c>
      <c r="M392" s="82">
        <f>VLOOKUP($F$392,Tabisr,3)</f>
        <v>207.75</v>
      </c>
      <c r="N392" s="116">
        <v>408.95655999999997</v>
      </c>
      <c r="O392" s="82">
        <v>0</v>
      </c>
      <c r="P392" s="82">
        <v>0</v>
      </c>
      <c r="Q392" s="82">
        <v>0</v>
      </c>
      <c r="R392" s="82">
        <v>0</v>
      </c>
      <c r="S392" s="82">
        <v>0</v>
      </c>
      <c r="T392" s="98">
        <v>5386.4849999999997</v>
      </c>
      <c r="U392" s="98">
        <v>408.95655999999997</v>
      </c>
      <c r="V392" s="98">
        <v>4977.52844</v>
      </c>
      <c r="X392" s="216"/>
    </row>
    <row r="393" spans="1:24">
      <c r="A393" s="44"/>
      <c r="B393" s="45" t="s">
        <v>34</v>
      </c>
      <c r="C393" s="110" t="s">
        <v>221</v>
      </c>
      <c r="D393" s="195"/>
      <c r="E393" s="195"/>
      <c r="F393" s="82"/>
      <c r="G393" s="82"/>
      <c r="H393" s="44"/>
      <c r="I393" s="82"/>
      <c r="J393" s="114"/>
      <c r="K393" s="115"/>
      <c r="L393" s="82"/>
      <c r="M393" s="82"/>
      <c r="N393" s="116"/>
      <c r="O393" s="44"/>
      <c r="P393" s="82">
        <v>0</v>
      </c>
      <c r="Q393" s="82">
        <v>0</v>
      </c>
      <c r="R393" s="82">
        <v>0</v>
      </c>
      <c r="S393" s="82">
        <v>0</v>
      </c>
      <c r="T393" s="98">
        <v>0</v>
      </c>
      <c r="U393" s="98">
        <v>0</v>
      </c>
      <c r="V393" s="98">
        <v>0</v>
      </c>
      <c r="X393" s="216"/>
    </row>
    <row r="394" spans="1:24">
      <c r="A394" s="64">
        <v>337</v>
      </c>
      <c r="B394" s="65" t="s">
        <v>355</v>
      </c>
      <c r="C394" s="67" t="s">
        <v>35</v>
      </c>
      <c r="D394" s="68">
        <v>15</v>
      </c>
      <c r="E394" s="94">
        <v>315.04000000000002</v>
      </c>
      <c r="F394" s="69">
        <f>D394*E394</f>
        <v>4725.6000000000004</v>
      </c>
      <c r="G394" s="69">
        <v>400</v>
      </c>
      <c r="H394" s="64"/>
      <c r="I394" s="69">
        <f>VLOOKUP($F$394,Tabisr,1)</f>
        <v>3537.16</v>
      </c>
      <c r="J394" s="90">
        <f>+F394-I394</f>
        <v>1188.4400000000005</v>
      </c>
      <c r="K394" s="91">
        <f>VLOOKUP($F$394,Tabisr,4)</f>
        <v>0.10879999999999999</v>
      </c>
      <c r="L394" s="69">
        <f>+J394*K394</f>
        <v>129.30227200000004</v>
      </c>
      <c r="M394" s="69">
        <f>VLOOKUP($F$394,Tabisr,3)</f>
        <v>207.75</v>
      </c>
      <c r="N394" s="85">
        <v>337.05227200000002</v>
      </c>
      <c r="O394" s="69"/>
      <c r="P394" s="69">
        <v>0</v>
      </c>
      <c r="Q394" s="69">
        <v>0</v>
      </c>
      <c r="R394" s="69">
        <v>0</v>
      </c>
      <c r="S394" s="69">
        <v>0</v>
      </c>
      <c r="T394" s="98">
        <v>4725.6000000000004</v>
      </c>
      <c r="U394" s="98">
        <v>337.05227200000002</v>
      </c>
      <c r="V394" s="98">
        <v>4388.5477280000005</v>
      </c>
      <c r="X394" s="216"/>
    </row>
    <row r="395" spans="1:24">
      <c r="A395" s="138"/>
      <c r="B395" s="54"/>
      <c r="C395" s="55"/>
      <c r="D395" s="57"/>
      <c r="E395" s="57"/>
      <c r="F395" s="70">
        <f>+SUM(F392:F394)</f>
        <v>10112.084999999999</v>
      </c>
      <c r="G395" s="70">
        <f>+SUM(G392:G394)</f>
        <v>800</v>
      </c>
      <c r="H395" s="70">
        <f>+SUM(H392:H394)</f>
        <v>0</v>
      </c>
      <c r="I395" s="70"/>
      <c r="J395" s="70"/>
      <c r="K395" s="70"/>
      <c r="L395" s="70"/>
      <c r="M395" s="70"/>
      <c r="N395" s="73">
        <v>746.00883199999998</v>
      </c>
      <c r="O395" s="70">
        <v>0</v>
      </c>
      <c r="P395" s="70">
        <v>0</v>
      </c>
      <c r="Q395" s="70">
        <v>0</v>
      </c>
      <c r="R395" s="70">
        <v>0</v>
      </c>
      <c r="S395" s="70">
        <v>0</v>
      </c>
      <c r="T395" s="70">
        <v>10112.084999999999</v>
      </c>
      <c r="U395" s="70">
        <v>746.00883199999998</v>
      </c>
      <c r="V395" s="70">
        <v>9366.0761679999996</v>
      </c>
      <c r="X395" s="216"/>
    </row>
    <row r="396" spans="1:24">
      <c r="A396" s="138"/>
      <c r="B396" s="54"/>
      <c r="C396" s="55"/>
      <c r="D396" s="57"/>
      <c r="E396" s="57"/>
      <c r="F396" s="70"/>
      <c r="G396" s="70"/>
      <c r="H396" s="70"/>
      <c r="I396" s="70"/>
      <c r="J396" s="70"/>
      <c r="K396" s="70"/>
      <c r="L396" s="70"/>
      <c r="M396" s="70"/>
      <c r="N396" s="73"/>
      <c r="O396" s="70"/>
      <c r="P396" s="70"/>
      <c r="Q396" s="70"/>
      <c r="R396" s="70"/>
      <c r="S396" s="70"/>
      <c r="T396" s="70"/>
      <c r="U396" s="70"/>
    </row>
    <row r="397" spans="1:24">
      <c r="A397" s="138"/>
      <c r="B397" s="54"/>
      <c r="C397" s="55"/>
      <c r="D397" s="57"/>
      <c r="E397" s="57"/>
      <c r="F397" s="70"/>
      <c r="G397" s="70"/>
      <c r="H397" s="70"/>
      <c r="I397" s="70"/>
      <c r="J397" s="70"/>
      <c r="K397" s="70"/>
      <c r="L397" s="70"/>
      <c r="M397" s="70"/>
      <c r="N397" s="73"/>
      <c r="O397" s="70"/>
      <c r="P397" s="70"/>
      <c r="Q397" s="70"/>
      <c r="R397" s="70"/>
      <c r="S397" s="70"/>
      <c r="T397" s="59"/>
      <c r="U397" s="59"/>
    </row>
    <row r="398" spans="1:24">
      <c r="A398" s="223" t="s">
        <v>356</v>
      </c>
      <c r="B398" s="224"/>
      <c r="C398" s="224"/>
      <c r="D398" s="224"/>
      <c r="E398" s="224"/>
      <c r="F398" s="224"/>
      <c r="G398" s="224"/>
      <c r="H398" s="224"/>
      <c r="I398" s="224"/>
      <c r="J398" s="224"/>
      <c r="K398" s="224"/>
      <c r="L398" s="224"/>
      <c r="M398" s="224"/>
      <c r="N398" s="224"/>
      <c r="O398" s="224"/>
      <c r="P398" s="224"/>
      <c r="Q398" s="224"/>
      <c r="R398" s="224"/>
      <c r="S398" s="224"/>
      <c r="T398" s="224"/>
      <c r="U398" s="224"/>
      <c r="V398" s="225"/>
    </row>
    <row r="399" spans="1:24" ht="21.75" customHeight="1">
      <c r="A399" s="34" t="s">
        <v>4</v>
      </c>
      <c r="B399" s="60" t="s">
        <v>5</v>
      </c>
      <c r="C399" s="36" t="s">
        <v>6</v>
      </c>
      <c r="D399" s="36" t="s">
        <v>7</v>
      </c>
      <c r="E399" s="36" t="s">
        <v>8</v>
      </c>
      <c r="F399" s="36" t="s">
        <v>9</v>
      </c>
      <c r="G399" s="36" t="s">
        <v>10</v>
      </c>
      <c r="H399" s="36" t="s">
        <v>11</v>
      </c>
      <c r="I399" s="76" t="s">
        <v>12</v>
      </c>
      <c r="J399" s="76" t="s">
        <v>13</v>
      </c>
      <c r="K399" s="76" t="s">
        <v>14</v>
      </c>
      <c r="L399" s="76" t="s">
        <v>15</v>
      </c>
      <c r="M399" s="36" t="s">
        <v>16</v>
      </c>
      <c r="N399" s="36" t="s">
        <v>17</v>
      </c>
      <c r="O399" s="36" t="s">
        <v>18</v>
      </c>
      <c r="P399" s="36" t="s">
        <v>19</v>
      </c>
      <c r="Q399" s="36" t="s">
        <v>20</v>
      </c>
      <c r="R399" s="36" t="s">
        <v>21</v>
      </c>
      <c r="S399" s="36" t="s">
        <v>22</v>
      </c>
      <c r="T399" s="206" t="s">
        <v>423</v>
      </c>
      <c r="U399" s="206" t="s">
        <v>424</v>
      </c>
      <c r="V399" s="207" t="s">
        <v>425</v>
      </c>
    </row>
    <row r="400" spans="1:24">
      <c r="A400" s="37">
        <v>196</v>
      </c>
      <c r="B400" s="38" t="s">
        <v>357</v>
      </c>
      <c r="C400" s="49" t="s">
        <v>347</v>
      </c>
      <c r="D400" s="41">
        <v>15</v>
      </c>
      <c r="E400" s="51">
        <v>359.09899999999999</v>
      </c>
      <c r="F400" s="51">
        <f>D400*E400</f>
        <v>5386.4849999999997</v>
      </c>
      <c r="G400" s="51">
        <v>400</v>
      </c>
      <c r="H400" s="37"/>
      <c r="I400" s="51">
        <f>VLOOKUP($F$400,Tabisr,1)</f>
        <v>3537.16</v>
      </c>
      <c r="J400" s="62">
        <f>+F400-I400</f>
        <v>1849.3249999999998</v>
      </c>
      <c r="K400" s="84">
        <f>VLOOKUP($F$400,Tabisr,4)</f>
        <v>0.10879999999999999</v>
      </c>
      <c r="L400" s="51">
        <f>+J400*K400</f>
        <v>201.20655999999997</v>
      </c>
      <c r="M400" s="51">
        <f>VLOOKUP($F$400,Tabisr,3)</f>
        <v>207.75</v>
      </c>
      <c r="N400" s="52">
        <f>+M400+L400</f>
        <v>408.95655999999997</v>
      </c>
      <c r="O400" s="69">
        <f>VLOOKUP($F$400,Tabsub,3)</f>
        <v>0</v>
      </c>
      <c r="P400" s="51">
        <v>0</v>
      </c>
      <c r="Q400" s="51">
        <v>0</v>
      </c>
      <c r="R400" s="51">
        <v>0</v>
      </c>
      <c r="S400" s="51">
        <v>0</v>
      </c>
      <c r="T400" s="98">
        <f t="shared" ref="T400" si="102">F400+H400</f>
        <v>5386.4849999999997</v>
      </c>
      <c r="U400" s="98">
        <f t="shared" ref="U400" si="103">N400+P400+Q400+R400+S400</f>
        <v>408.95655999999997</v>
      </c>
      <c r="V400" s="98">
        <f t="shared" ref="V400" si="104">T400-U400</f>
        <v>4977.52844</v>
      </c>
      <c r="X400" s="218"/>
    </row>
    <row r="401" spans="1:24">
      <c r="A401" s="37">
        <v>333</v>
      </c>
      <c r="B401" s="38" t="s">
        <v>358</v>
      </c>
      <c r="C401" s="49" t="s">
        <v>35</v>
      </c>
      <c r="D401" s="41">
        <v>15</v>
      </c>
      <c r="E401" s="42">
        <v>315.04000000000002</v>
      </c>
      <c r="F401" s="42">
        <f>D401*E401</f>
        <v>4725.6000000000004</v>
      </c>
      <c r="G401" s="42">
        <v>400</v>
      </c>
      <c r="H401" s="42"/>
      <c r="I401" s="51">
        <f>VLOOKUP($F$401,Tabisr,1)</f>
        <v>3537.16</v>
      </c>
      <c r="J401" s="62">
        <f>+F401-I401</f>
        <v>1188.4400000000005</v>
      </c>
      <c r="K401" s="84">
        <f>VLOOKUP($F$401,Tabisr,4)</f>
        <v>0.10879999999999999</v>
      </c>
      <c r="L401" s="51">
        <f>+J401*K401</f>
        <v>129.30227200000004</v>
      </c>
      <c r="M401" s="51">
        <f>VLOOKUP($F$401,Tabisr,3)</f>
        <v>207.75</v>
      </c>
      <c r="N401" s="52">
        <f>+M401+L401</f>
        <v>337.05227200000002</v>
      </c>
      <c r="O401" s="69">
        <f>VLOOKUP($F$401,Tabsub,3)</f>
        <v>0</v>
      </c>
      <c r="P401" s="42">
        <v>0</v>
      </c>
      <c r="Q401" s="42">
        <v>0</v>
      </c>
      <c r="R401" s="42">
        <v>0</v>
      </c>
      <c r="S401" s="42">
        <v>0</v>
      </c>
      <c r="T401" s="98">
        <f t="shared" ref="T401:T404" si="105">F401+H401</f>
        <v>4725.6000000000004</v>
      </c>
      <c r="U401" s="98">
        <f t="shared" ref="U401:U404" si="106">N401+P401+Q401+R401+S401</f>
        <v>337.05227200000002</v>
      </c>
      <c r="V401" s="98">
        <f t="shared" ref="V401:V404" si="107">T401-U401</f>
        <v>4388.5477280000005</v>
      </c>
      <c r="X401" s="218"/>
    </row>
    <row r="402" spans="1:24" ht="22.5">
      <c r="A402" s="37">
        <v>332</v>
      </c>
      <c r="B402" s="38" t="s">
        <v>359</v>
      </c>
      <c r="C402" s="146" t="s">
        <v>360</v>
      </c>
      <c r="D402" s="41">
        <v>15</v>
      </c>
      <c r="E402" s="51">
        <v>286.26949999999999</v>
      </c>
      <c r="F402" s="51">
        <f>D402*E402</f>
        <v>4294.0424999999996</v>
      </c>
      <c r="G402" s="51">
        <v>400</v>
      </c>
      <c r="H402" s="37"/>
      <c r="I402" s="51">
        <f>VLOOKUP($F$404,Tabisr,1)</f>
        <v>3537.16</v>
      </c>
      <c r="J402" s="62">
        <f>+F402-I402</f>
        <v>756.88249999999971</v>
      </c>
      <c r="K402" s="84">
        <f>VLOOKUP($F$402,Tabisr,4)</f>
        <v>0.10879999999999999</v>
      </c>
      <c r="L402" s="51">
        <f>+J402*K402</f>
        <v>82.348815999999957</v>
      </c>
      <c r="M402" s="51">
        <f>VLOOKUP($F$402,Tabisr,3)</f>
        <v>207.75</v>
      </c>
      <c r="N402" s="85">
        <f>+M402+L402</f>
        <v>290.09881599999994</v>
      </c>
      <c r="O402" s="69">
        <f>VLOOKUP($F$402,Tabsub,3)</f>
        <v>0</v>
      </c>
      <c r="P402" s="51">
        <v>0</v>
      </c>
      <c r="Q402" s="51">
        <v>0</v>
      </c>
      <c r="R402" s="51">
        <v>0</v>
      </c>
      <c r="S402" s="51">
        <v>0</v>
      </c>
      <c r="T402" s="98">
        <f t="shared" si="105"/>
        <v>4294.0424999999996</v>
      </c>
      <c r="U402" s="98">
        <f t="shared" si="106"/>
        <v>290.09881599999994</v>
      </c>
      <c r="V402" s="98">
        <f t="shared" si="107"/>
        <v>4003.9436839999998</v>
      </c>
      <c r="X402" s="218"/>
    </row>
    <row r="403" spans="1:24">
      <c r="A403" s="37">
        <v>197</v>
      </c>
      <c r="B403" s="38" t="s">
        <v>361</v>
      </c>
      <c r="C403" s="49" t="s">
        <v>352</v>
      </c>
      <c r="D403" s="41">
        <v>15</v>
      </c>
      <c r="E403" s="51">
        <v>303.09399999999999</v>
      </c>
      <c r="F403" s="51">
        <f>D403*E403</f>
        <v>4546.41</v>
      </c>
      <c r="G403" s="51">
        <v>400</v>
      </c>
      <c r="H403" s="140"/>
      <c r="I403" s="51">
        <f>VLOOKUP($F$403,Tabisr,1)</f>
        <v>3537.16</v>
      </c>
      <c r="J403" s="62">
        <f>+F403-I403</f>
        <v>1009.25</v>
      </c>
      <c r="K403" s="84">
        <f>VLOOKUP($F$403,Tabisr,4)</f>
        <v>0.10879999999999999</v>
      </c>
      <c r="L403" s="51">
        <f>+J403*K403</f>
        <v>109.8064</v>
      </c>
      <c r="M403" s="51">
        <f>VLOOKUP($F$403,Tabisr,3)</f>
        <v>207.75</v>
      </c>
      <c r="N403" s="85">
        <f>+M403+L403</f>
        <v>317.5564</v>
      </c>
      <c r="O403" s="69">
        <f>VLOOKUP($F$403,Tabsub,3)</f>
        <v>0</v>
      </c>
      <c r="P403" s="51">
        <v>0</v>
      </c>
      <c r="Q403" s="51">
        <v>0</v>
      </c>
      <c r="R403" s="51">
        <v>0</v>
      </c>
      <c r="S403" s="51">
        <v>0</v>
      </c>
      <c r="T403" s="98">
        <f t="shared" si="105"/>
        <v>4546.41</v>
      </c>
      <c r="U403" s="98">
        <f t="shared" si="106"/>
        <v>317.5564</v>
      </c>
      <c r="V403" s="98">
        <f t="shared" si="107"/>
        <v>4228.8535999999995</v>
      </c>
      <c r="X403" s="218"/>
    </row>
    <row r="404" spans="1:24">
      <c r="A404" s="37">
        <v>198</v>
      </c>
      <c r="B404" s="147" t="s">
        <v>362</v>
      </c>
      <c r="C404" s="146" t="s">
        <v>221</v>
      </c>
      <c r="D404" s="41">
        <v>15</v>
      </c>
      <c r="E404" s="51">
        <v>286.26949999999999</v>
      </c>
      <c r="F404" s="51">
        <f>D404*E404</f>
        <v>4294.0424999999996</v>
      </c>
      <c r="G404" s="51">
        <v>400</v>
      </c>
      <c r="H404" s="37"/>
      <c r="I404" s="51">
        <f>VLOOKUP($F$404,Tabisr,1)</f>
        <v>3537.16</v>
      </c>
      <c r="J404" s="62">
        <f>+F404-I404</f>
        <v>756.88249999999971</v>
      </c>
      <c r="K404" s="84">
        <f>VLOOKUP($F$404,Tabisr,4)</f>
        <v>0.10879999999999999</v>
      </c>
      <c r="L404" s="51">
        <f>+J404*K404</f>
        <v>82.348815999999957</v>
      </c>
      <c r="M404" s="51">
        <f>VLOOKUP($F$404,Tabisr,3)</f>
        <v>207.75</v>
      </c>
      <c r="N404" s="85">
        <f>+M404+L404</f>
        <v>290.09881599999994</v>
      </c>
      <c r="O404" s="69">
        <f>VLOOKUP($F$404,Tabsub,3)</f>
        <v>0</v>
      </c>
      <c r="P404" s="51">
        <v>0</v>
      </c>
      <c r="Q404" s="51">
        <v>0</v>
      </c>
      <c r="R404" s="51">
        <v>0</v>
      </c>
      <c r="S404" s="51">
        <v>0</v>
      </c>
      <c r="T404" s="98">
        <f t="shared" si="105"/>
        <v>4294.0424999999996</v>
      </c>
      <c r="U404" s="98">
        <f t="shared" si="106"/>
        <v>290.09881599999994</v>
      </c>
      <c r="V404" s="98">
        <f t="shared" si="107"/>
        <v>4003.9436839999998</v>
      </c>
      <c r="X404" s="218"/>
    </row>
    <row r="405" spans="1:24">
      <c r="A405" s="53"/>
      <c r="B405" s="148"/>
      <c r="C405" s="149"/>
      <c r="D405" s="57"/>
      <c r="E405" s="57"/>
      <c r="F405" s="70">
        <f>+SUM(F400:F404)</f>
        <v>23246.579999999998</v>
      </c>
      <c r="G405" s="70">
        <f>+SUM(G400:G404)</f>
        <v>2000</v>
      </c>
      <c r="H405" s="70">
        <f>+SUM(H400:H404)</f>
        <v>0</v>
      </c>
      <c r="I405" s="70"/>
      <c r="J405" s="70"/>
      <c r="K405" s="70"/>
      <c r="L405" s="70"/>
      <c r="M405" s="70"/>
      <c r="N405" s="73">
        <f>+SUM(N400:N404)</f>
        <v>1643.7628639999998</v>
      </c>
      <c r="O405" s="70">
        <f t="shared" ref="O405:V405" si="108">+SUM(O400:O404)</f>
        <v>0</v>
      </c>
      <c r="P405" s="70">
        <f t="shared" si="108"/>
        <v>0</v>
      </c>
      <c r="Q405" s="70">
        <f t="shared" si="108"/>
        <v>0</v>
      </c>
      <c r="R405" s="70">
        <f t="shared" si="108"/>
        <v>0</v>
      </c>
      <c r="S405" s="70">
        <f t="shared" si="108"/>
        <v>0</v>
      </c>
      <c r="T405" s="70">
        <f t="shared" si="108"/>
        <v>23246.579999999998</v>
      </c>
      <c r="U405" s="70">
        <f t="shared" si="108"/>
        <v>1643.7628639999998</v>
      </c>
      <c r="V405" s="70">
        <f t="shared" si="108"/>
        <v>21602.817135999998</v>
      </c>
      <c r="X405" s="70"/>
    </row>
    <row r="406" spans="1:24">
      <c r="A406" s="53"/>
      <c r="B406" s="148"/>
      <c r="C406" s="149"/>
      <c r="D406" s="57"/>
      <c r="E406" s="57"/>
      <c r="F406" s="70"/>
      <c r="G406" s="70"/>
      <c r="H406" s="70"/>
      <c r="I406" s="70"/>
      <c r="J406" s="70"/>
      <c r="K406" s="70"/>
      <c r="L406" s="70"/>
      <c r="M406" s="70"/>
      <c r="N406" s="73"/>
      <c r="O406" s="70"/>
      <c r="P406" s="70"/>
      <c r="Q406" s="70"/>
      <c r="R406" s="70"/>
      <c r="S406" s="70"/>
      <c r="T406" s="70"/>
      <c r="U406" s="70"/>
    </row>
    <row r="407" spans="1:24">
      <c r="A407" s="53"/>
      <c r="B407" s="148"/>
      <c r="C407" s="149"/>
      <c r="D407" s="57"/>
      <c r="E407" s="57"/>
      <c r="F407" s="70"/>
      <c r="G407" s="70"/>
      <c r="H407" s="70"/>
      <c r="I407" s="70"/>
      <c r="J407" s="70"/>
      <c r="K407" s="70"/>
      <c r="L407" s="70"/>
      <c r="M407" s="70"/>
      <c r="N407" s="73"/>
      <c r="O407" s="70"/>
      <c r="P407" s="70"/>
      <c r="Q407" s="70"/>
      <c r="R407" s="70"/>
      <c r="S407" s="70"/>
      <c r="T407" s="70"/>
      <c r="U407" s="70"/>
    </row>
    <row r="408" spans="1:24">
      <c r="A408" s="53"/>
      <c r="B408" s="148"/>
      <c r="C408" s="149"/>
      <c r="D408" s="57"/>
      <c r="E408" s="57"/>
      <c r="F408" s="70"/>
      <c r="G408" s="70"/>
      <c r="H408" s="70"/>
      <c r="I408" s="70"/>
      <c r="J408" s="70"/>
      <c r="K408" s="70"/>
      <c r="L408" s="70"/>
      <c r="M408" s="70"/>
      <c r="N408" s="73"/>
      <c r="O408" s="70"/>
      <c r="P408" s="70"/>
      <c r="Q408" s="70"/>
      <c r="R408" s="70"/>
      <c r="S408" s="70"/>
      <c r="T408" s="59"/>
      <c r="U408" s="59"/>
    </row>
    <row r="409" spans="1:24">
      <c r="A409" s="223" t="s">
        <v>363</v>
      </c>
      <c r="B409" s="224"/>
      <c r="C409" s="224"/>
      <c r="D409" s="224"/>
      <c r="E409" s="224"/>
      <c r="F409" s="224"/>
      <c r="G409" s="224"/>
      <c r="H409" s="224"/>
      <c r="I409" s="224"/>
      <c r="J409" s="224"/>
      <c r="K409" s="224"/>
      <c r="L409" s="224"/>
      <c r="M409" s="224"/>
      <c r="N409" s="224"/>
      <c r="O409" s="224"/>
      <c r="P409" s="224"/>
      <c r="Q409" s="224"/>
      <c r="R409" s="224"/>
      <c r="S409" s="224"/>
      <c r="T409" s="224"/>
      <c r="U409" s="224"/>
      <c r="V409" s="225"/>
    </row>
    <row r="410" spans="1:24" ht="25.5" customHeight="1">
      <c r="A410" s="34" t="s">
        <v>4</v>
      </c>
      <c r="B410" s="60" t="s">
        <v>5</v>
      </c>
      <c r="C410" s="36" t="s">
        <v>6</v>
      </c>
      <c r="D410" s="36" t="s">
        <v>7</v>
      </c>
      <c r="E410" s="36" t="s">
        <v>8</v>
      </c>
      <c r="F410" s="36" t="s">
        <v>9</v>
      </c>
      <c r="G410" s="36" t="s">
        <v>10</v>
      </c>
      <c r="H410" s="36" t="s">
        <v>11</v>
      </c>
      <c r="I410" s="76" t="s">
        <v>12</v>
      </c>
      <c r="J410" s="76" t="s">
        <v>13</v>
      </c>
      <c r="K410" s="76" t="s">
        <v>14</v>
      </c>
      <c r="L410" s="76" t="s">
        <v>15</v>
      </c>
      <c r="M410" s="36" t="s">
        <v>16</v>
      </c>
      <c r="N410" s="36" t="s">
        <v>17</v>
      </c>
      <c r="O410" s="36" t="s">
        <v>18</v>
      </c>
      <c r="P410" s="36" t="s">
        <v>19</v>
      </c>
      <c r="Q410" s="36" t="s">
        <v>20</v>
      </c>
      <c r="R410" s="36" t="s">
        <v>21</v>
      </c>
      <c r="S410" s="36" t="s">
        <v>22</v>
      </c>
      <c r="T410" s="206" t="s">
        <v>423</v>
      </c>
      <c r="U410" s="206" t="s">
        <v>424</v>
      </c>
      <c r="V410" s="207" t="s">
        <v>425</v>
      </c>
    </row>
    <row r="411" spans="1:24">
      <c r="A411" s="44">
        <v>334</v>
      </c>
      <c r="B411" s="199" t="s">
        <v>364</v>
      </c>
      <c r="C411" s="110" t="s">
        <v>347</v>
      </c>
      <c r="D411" s="109">
        <v>15</v>
      </c>
      <c r="E411" s="82">
        <v>359.09899999999999</v>
      </c>
      <c r="F411" s="82">
        <f>D411*E411</f>
        <v>5386.4849999999997</v>
      </c>
      <c r="G411" s="82">
        <v>400</v>
      </c>
      <c r="H411" s="82"/>
      <c r="I411" s="82">
        <f>VLOOKUP($F$411,Tabisr,1)</f>
        <v>3537.16</v>
      </c>
      <c r="J411" s="114">
        <f>+F411-I411</f>
        <v>1849.3249999999998</v>
      </c>
      <c r="K411" s="115">
        <f>VLOOKUP($F$411,Tabisr,4)</f>
        <v>0.10879999999999999</v>
      </c>
      <c r="L411" s="82">
        <f>+J411*K411</f>
        <v>201.20655999999997</v>
      </c>
      <c r="M411" s="82">
        <f>VLOOKUP($F$411,Tabisr,3)</f>
        <v>207.75</v>
      </c>
      <c r="N411" s="116">
        <f>L411+M411</f>
        <v>408.95655999999997</v>
      </c>
      <c r="O411" s="82">
        <v>0</v>
      </c>
      <c r="P411" s="82">
        <v>0</v>
      </c>
      <c r="Q411" s="82">
        <v>0</v>
      </c>
      <c r="R411" s="82">
        <v>0</v>
      </c>
      <c r="S411" s="82">
        <v>0</v>
      </c>
      <c r="T411" s="98">
        <f t="shared" ref="T411:T414" si="109">F411+H411</f>
        <v>5386.4849999999997</v>
      </c>
      <c r="U411" s="98">
        <f t="shared" ref="U411:U414" si="110">N411+P411+Q411+R411+S411</f>
        <v>408.95655999999997</v>
      </c>
      <c r="V411" s="98">
        <f t="shared" ref="V411:V414" si="111">T411-U411</f>
        <v>4977.52844</v>
      </c>
      <c r="X411" s="216"/>
    </row>
    <row r="412" spans="1:24">
      <c r="A412" s="44">
        <v>335</v>
      </c>
      <c r="B412" s="45" t="s">
        <v>365</v>
      </c>
      <c r="C412" s="110" t="s">
        <v>35</v>
      </c>
      <c r="D412" s="109">
        <v>15</v>
      </c>
      <c r="E412" s="82">
        <v>315.04000000000002</v>
      </c>
      <c r="F412" s="82">
        <f>D412*E412</f>
        <v>4725.6000000000004</v>
      </c>
      <c r="G412" s="82">
        <v>400</v>
      </c>
      <c r="H412" s="44"/>
      <c r="I412" s="82">
        <f>VLOOKUP($F$412,Tabisr,1)</f>
        <v>3537.16</v>
      </c>
      <c r="J412" s="114">
        <f>+F412-I412</f>
        <v>1188.4400000000005</v>
      </c>
      <c r="K412" s="115">
        <f>VLOOKUP($F$412,Tabisr,4)</f>
        <v>0.10879999999999999</v>
      </c>
      <c r="L412" s="82">
        <f>+J412*K412</f>
        <v>129.30227200000004</v>
      </c>
      <c r="M412" s="82">
        <f>VLOOKUP($F$412,Tabisr,3)</f>
        <v>207.75</v>
      </c>
      <c r="N412" s="116">
        <f>L412+M412</f>
        <v>337.05227200000002</v>
      </c>
      <c r="O412" s="47">
        <v>0</v>
      </c>
      <c r="P412" s="82">
        <v>0</v>
      </c>
      <c r="Q412" s="82">
        <v>0</v>
      </c>
      <c r="R412" s="82">
        <v>0</v>
      </c>
      <c r="S412" s="82">
        <v>0</v>
      </c>
      <c r="T412" s="98">
        <f t="shared" si="109"/>
        <v>4725.6000000000004</v>
      </c>
      <c r="U412" s="98">
        <f t="shared" si="110"/>
        <v>337.05227200000002</v>
      </c>
      <c r="V412" s="98">
        <f t="shared" si="111"/>
        <v>4388.5477280000005</v>
      </c>
      <c r="X412" s="216"/>
    </row>
    <row r="413" spans="1:24">
      <c r="A413" s="37"/>
      <c r="B413" s="38" t="s">
        <v>73</v>
      </c>
      <c r="C413" s="49" t="s">
        <v>35</v>
      </c>
      <c r="D413" s="41"/>
      <c r="E413" s="51">
        <v>303.09399999999999</v>
      </c>
      <c r="F413" s="51">
        <f>D413*E413</f>
        <v>0</v>
      </c>
      <c r="G413" s="51"/>
      <c r="H413" s="37"/>
      <c r="I413" s="51"/>
      <c r="J413" s="62"/>
      <c r="K413" s="84"/>
      <c r="L413" s="51"/>
      <c r="M413" s="51"/>
      <c r="N413" s="79"/>
      <c r="O413" s="42"/>
      <c r="P413" s="51">
        <v>0</v>
      </c>
      <c r="Q413" s="51">
        <v>0</v>
      </c>
      <c r="R413" s="51">
        <v>0</v>
      </c>
      <c r="S413" s="51">
        <v>0</v>
      </c>
      <c r="T413" s="98">
        <f t="shared" si="109"/>
        <v>0</v>
      </c>
      <c r="U413" s="98">
        <f t="shared" si="110"/>
        <v>0</v>
      </c>
      <c r="V413" s="98">
        <f t="shared" si="111"/>
        <v>0</v>
      </c>
      <c r="X413" s="216"/>
    </row>
    <row r="414" spans="1:24" ht="22.5">
      <c r="A414" s="37"/>
      <c r="B414" s="38" t="s">
        <v>34</v>
      </c>
      <c r="C414" s="49" t="s">
        <v>366</v>
      </c>
      <c r="D414" s="37"/>
      <c r="E414" s="101"/>
      <c r="F414" s="51"/>
      <c r="G414" s="51"/>
      <c r="H414" s="37"/>
      <c r="I414" s="51"/>
      <c r="J414" s="62"/>
      <c r="K414" s="84"/>
      <c r="L414" s="51"/>
      <c r="M414" s="51"/>
      <c r="N414" s="52"/>
      <c r="O414" s="51"/>
      <c r="P414" s="51">
        <v>0</v>
      </c>
      <c r="Q414" s="51">
        <v>0</v>
      </c>
      <c r="R414" s="51">
        <v>0</v>
      </c>
      <c r="S414" s="51">
        <v>0</v>
      </c>
      <c r="T414" s="98">
        <f t="shared" si="109"/>
        <v>0</v>
      </c>
      <c r="U414" s="98">
        <f t="shared" si="110"/>
        <v>0</v>
      </c>
      <c r="V414" s="98">
        <f t="shared" si="111"/>
        <v>0</v>
      </c>
      <c r="X414" s="216"/>
    </row>
    <row r="415" spans="1:24">
      <c r="A415" s="53"/>
      <c r="B415" s="54"/>
      <c r="C415" s="55"/>
      <c r="D415" s="53"/>
      <c r="E415" s="53"/>
      <c r="F415" s="59">
        <f>+SUM(F411:F414)</f>
        <v>10112.084999999999</v>
      </c>
      <c r="G415" s="59">
        <f>+SUM(G411:G414)</f>
        <v>800</v>
      </c>
      <c r="H415" s="59">
        <f>+SUM(H412:H414)</f>
        <v>0</v>
      </c>
      <c r="I415" s="59"/>
      <c r="J415" s="59"/>
      <c r="K415" s="59"/>
      <c r="L415" s="59"/>
      <c r="M415" s="59"/>
      <c r="N415" s="86">
        <f t="shared" ref="N415:V415" si="112">+SUM(N411:N414)</f>
        <v>746.00883199999998</v>
      </c>
      <c r="O415" s="59">
        <f t="shared" si="112"/>
        <v>0</v>
      </c>
      <c r="P415" s="59">
        <f t="shared" si="112"/>
        <v>0</v>
      </c>
      <c r="Q415" s="59">
        <f t="shared" si="112"/>
        <v>0</v>
      </c>
      <c r="R415" s="59">
        <f t="shared" si="112"/>
        <v>0</v>
      </c>
      <c r="S415" s="59">
        <f t="shared" si="112"/>
        <v>0</v>
      </c>
      <c r="T415" s="59">
        <f t="shared" si="112"/>
        <v>10112.084999999999</v>
      </c>
      <c r="U415" s="59">
        <f t="shared" si="112"/>
        <v>746.00883199999998</v>
      </c>
      <c r="V415" s="59">
        <f t="shared" si="112"/>
        <v>9366.0761679999996</v>
      </c>
      <c r="X415" s="216"/>
    </row>
    <row r="416" spans="1:24">
      <c r="A416" s="53"/>
      <c r="B416" s="54"/>
      <c r="C416" s="55"/>
      <c r="D416" s="53"/>
      <c r="E416" s="53"/>
      <c r="F416" s="59"/>
      <c r="G416" s="59"/>
      <c r="H416" s="59"/>
      <c r="I416" s="59"/>
      <c r="J416" s="59"/>
      <c r="K416" s="59"/>
      <c r="L416" s="59"/>
      <c r="M416" s="59"/>
      <c r="N416" s="86"/>
      <c r="O416" s="59"/>
      <c r="P416" s="59"/>
      <c r="Q416" s="59"/>
      <c r="R416" s="59"/>
      <c r="S416" s="59"/>
      <c r="T416" s="59"/>
      <c r="U416" s="59"/>
    </row>
    <row r="417" spans="1:24">
      <c r="A417" s="53"/>
      <c r="B417" s="54"/>
      <c r="C417" s="121"/>
      <c r="D417" s="53"/>
      <c r="E417" s="53"/>
      <c r="F417" s="59"/>
      <c r="G417" s="59"/>
      <c r="H417" s="59"/>
      <c r="I417" s="59"/>
      <c r="J417" s="59"/>
      <c r="K417" s="59"/>
      <c r="L417" s="59"/>
      <c r="M417" s="59"/>
      <c r="N417" s="86"/>
      <c r="O417" s="59"/>
      <c r="P417" s="59"/>
      <c r="Q417" s="59"/>
      <c r="R417" s="59"/>
      <c r="S417" s="59"/>
      <c r="T417" s="59"/>
      <c r="U417" s="59"/>
    </row>
    <row r="418" spans="1:24">
      <c r="A418" s="223" t="s">
        <v>367</v>
      </c>
      <c r="B418" s="224"/>
      <c r="C418" s="224"/>
      <c r="D418" s="224"/>
      <c r="E418" s="224"/>
      <c r="F418" s="224"/>
      <c r="G418" s="224"/>
      <c r="H418" s="224"/>
      <c r="I418" s="224"/>
      <c r="J418" s="224"/>
      <c r="K418" s="224"/>
      <c r="L418" s="224"/>
      <c r="M418" s="224"/>
      <c r="N418" s="224"/>
      <c r="O418" s="224"/>
      <c r="P418" s="224"/>
      <c r="Q418" s="224"/>
      <c r="R418" s="224"/>
      <c r="S418" s="224"/>
      <c r="T418" s="224"/>
      <c r="U418" s="224"/>
      <c r="V418" s="225"/>
    </row>
    <row r="419" spans="1:24" ht="26.25" customHeight="1">
      <c r="A419" s="34" t="s">
        <v>4</v>
      </c>
      <c r="B419" s="60" t="s">
        <v>5</v>
      </c>
      <c r="C419" s="36" t="s">
        <v>6</v>
      </c>
      <c r="D419" s="36" t="s">
        <v>7</v>
      </c>
      <c r="E419" s="36" t="s">
        <v>8</v>
      </c>
      <c r="F419" s="36" t="s">
        <v>9</v>
      </c>
      <c r="G419" s="36" t="s">
        <v>10</v>
      </c>
      <c r="H419" s="36" t="s">
        <v>11</v>
      </c>
      <c r="I419" s="76" t="s">
        <v>12</v>
      </c>
      <c r="J419" s="76" t="s">
        <v>13</v>
      </c>
      <c r="K419" s="76" t="s">
        <v>14</v>
      </c>
      <c r="L419" s="76" t="s">
        <v>15</v>
      </c>
      <c r="M419" s="36" t="s">
        <v>16</v>
      </c>
      <c r="N419" s="36" t="s">
        <v>17</v>
      </c>
      <c r="O419" s="36" t="s">
        <v>18</v>
      </c>
      <c r="P419" s="36" t="s">
        <v>19</v>
      </c>
      <c r="Q419" s="36" t="s">
        <v>20</v>
      </c>
      <c r="R419" s="36" t="s">
        <v>21</v>
      </c>
      <c r="S419" s="36" t="s">
        <v>22</v>
      </c>
      <c r="T419" s="206" t="s">
        <v>423</v>
      </c>
      <c r="U419" s="206" t="s">
        <v>424</v>
      </c>
      <c r="V419" s="207" t="s">
        <v>425</v>
      </c>
    </row>
    <row r="420" spans="1:24">
      <c r="A420" s="37">
        <v>202</v>
      </c>
      <c r="B420" s="38" t="s">
        <v>368</v>
      </c>
      <c r="C420" s="49" t="s">
        <v>347</v>
      </c>
      <c r="D420" s="41">
        <v>15</v>
      </c>
      <c r="E420" s="51">
        <v>359.09899999999999</v>
      </c>
      <c r="F420" s="51">
        <f t="shared" ref="F420:F426" si="113">D420*E420</f>
        <v>5386.4849999999997</v>
      </c>
      <c r="G420" s="51">
        <v>400</v>
      </c>
      <c r="H420" s="140"/>
      <c r="I420" s="51">
        <f>VLOOKUP($F$421,Tabisr,1)</f>
        <v>3537.16</v>
      </c>
      <c r="J420" s="62">
        <f t="shared" ref="J420:J426" si="114">+F420-I420</f>
        <v>1849.3249999999998</v>
      </c>
      <c r="K420" s="84">
        <f>VLOOKUP($F$421,Tabisr,4)</f>
        <v>0.10879999999999999</v>
      </c>
      <c r="L420" s="51">
        <f t="shared" ref="L420:L426" si="115">+J420*K420</f>
        <v>201.20655999999997</v>
      </c>
      <c r="M420" s="51">
        <f>VLOOKUP($F$421,Tabisr,3)</f>
        <v>207.75</v>
      </c>
      <c r="N420" s="85">
        <f t="shared" ref="N420:N426" si="116">L420+M420</f>
        <v>408.95655999999997</v>
      </c>
      <c r="O420" s="69">
        <f>VLOOKUP($F$421,Tabsub,3)</f>
        <v>0</v>
      </c>
      <c r="P420" s="51">
        <v>0</v>
      </c>
      <c r="Q420" s="51">
        <v>0</v>
      </c>
      <c r="R420" s="51">
        <v>0</v>
      </c>
      <c r="S420" s="51">
        <v>0</v>
      </c>
      <c r="T420" s="98">
        <f t="shared" ref="T420:T426" si="117">F420+H420</f>
        <v>5386.4849999999997</v>
      </c>
      <c r="U420" s="98">
        <f t="shared" ref="U420:U426" si="118">N420+P420+Q420+R420+S420</f>
        <v>408.95655999999997</v>
      </c>
      <c r="V420" s="98">
        <f t="shared" ref="V420:V426" si="119">T420-U420</f>
        <v>4977.52844</v>
      </c>
      <c r="X420" s="216"/>
    </row>
    <row r="421" spans="1:24">
      <c r="A421" s="64">
        <v>203</v>
      </c>
      <c r="B421" s="65" t="s">
        <v>369</v>
      </c>
      <c r="C421" s="67" t="s">
        <v>35</v>
      </c>
      <c r="D421" s="41">
        <v>15</v>
      </c>
      <c r="E421" s="69">
        <v>315.04000000000002</v>
      </c>
      <c r="F421" s="69">
        <f t="shared" si="113"/>
        <v>4725.6000000000004</v>
      </c>
      <c r="G421" s="69">
        <v>400</v>
      </c>
      <c r="H421" s="153"/>
      <c r="I421" s="69">
        <f>VLOOKUP($F$421,Tabisr,1)</f>
        <v>3537.16</v>
      </c>
      <c r="J421" s="90">
        <f t="shared" si="114"/>
        <v>1188.4400000000005</v>
      </c>
      <c r="K421" s="91">
        <f>VLOOKUP($F$421,Tabisr,4)</f>
        <v>0.10879999999999999</v>
      </c>
      <c r="L421" s="69">
        <f t="shared" si="115"/>
        <v>129.30227200000004</v>
      </c>
      <c r="M421" s="69">
        <f>VLOOKUP($F$421,Tabisr,3)</f>
        <v>207.75</v>
      </c>
      <c r="N421" s="85">
        <f t="shared" si="116"/>
        <v>337.05227200000002</v>
      </c>
      <c r="O421" s="69">
        <f>VLOOKUP($F$421,Tabsub,3)</f>
        <v>0</v>
      </c>
      <c r="P421" s="69">
        <v>0</v>
      </c>
      <c r="Q421" s="69">
        <v>0</v>
      </c>
      <c r="R421" s="69">
        <v>0</v>
      </c>
      <c r="S421" s="69">
        <v>0</v>
      </c>
      <c r="T421" s="98">
        <f t="shared" si="117"/>
        <v>4725.6000000000004</v>
      </c>
      <c r="U421" s="98">
        <f t="shared" si="118"/>
        <v>337.05227200000002</v>
      </c>
      <c r="V421" s="98">
        <f t="shared" si="119"/>
        <v>4388.5477280000005</v>
      </c>
      <c r="X421" s="216"/>
    </row>
    <row r="422" spans="1:24">
      <c r="A422" s="64">
        <v>204</v>
      </c>
      <c r="B422" s="65" t="s">
        <v>370</v>
      </c>
      <c r="C422" s="67" t="s">
        <v>221</v>
      </c>
      <c r="D422" s="41">
        <v>15</v>
      </c>
      <c r="E422" s="69">
        <v>286.26949999999999</v>
      </c>
      <c r="F422" s="69">
        <f t="shared" si="113"/>
        <v>4294.0424999999996</v>
      </c>
      <c r="G422" s="69">
        <v>400</v>
      </c>
      <c r="H422" s="64"/>
      <c r="I422" s="69">
        <f>VLOOKUP($F$422,Tabisr,1)</f>
        <v>3537.16</v>
      </c>
      <c r="J422" s="90">
        <f t="shared" si="114"/>
        <v>756.88249999999971</v>
      </c>
      <c r="K422" s="91">
        <f>VLOOKUP($F$422,Tabisr,4)</f>
        <v>0.10879999999999999</v>
      </c>
      <c r="L422" s="69">
        <f t="shared" si="115"/>
        <v>82.348815999999957</v>
      </c>
      <c r="M422" s="69">
        <f>VLOOKUP($F$422,Tabisr,3)</f>
        <v>207.75</v>
      </c>
      <c r="N422" s="85">
        <f t="shared" si="116"/>
        <v>290.09881599999994</v>
      </c>
      <c r="O422" s="69">
        <f>VLOOKUP($F$422,Tabsub,3)</f>
        <v>0</v>
      </c>
      <c r="P422" s="69">
        <v>0</v>
      </c>
      <c r="Q422" s="69">
        <v>0</v>
      </c>
      <c r="R422" s="69">
        <v>0</v>
      </c>
      <c r="S422" s="69">
        <v>0</v>
      </c>
      <c r="T422" s="98">
        <f t="shared" si="117"/>
        <v>4294.0424999999996</v>
      </c>
      <c r="U422" s="98">
        <f t="shared" si="118"/>
        <v>290.09881599999994</v>
      </c>
      <c r="V422" s="98">
        <f t="shared" si="119"/>
        <v>4003.9436839999998</v>
      </c>
      <c r="X422" s="216"/>
    </row>
    <row r="423" spans="1:24" ht="22.5">
      <c r="A423" s="37">
        <v>205</v>
      </c>
      <c r="B423" s="38" t="s">
        <v>371</v>
      </c>
      <c r="C423" s="49" t="s">
        <v>372</v>
      </c>
      <c r="D423" s="41">
        <v>15</v>
      </c>
      <c r="E423" s="51">
        <v>286.26949999999999</v>
      </c>
      <c r="F423" s="51">
        <f t="shared" si="113"/>
        <v>4294.0424999999996</v>
      </c>
      <c r="G423" s="51">
        <v>400</v>
      </c>
      <c r="H423" s="37"/>
      <c r="I423" s="51">
        <f>VLOOKUP($F$423,Tabisr,1)</f>
        <v>3537.16</v>
      </c>
      <c r="J423" s="62">
        <f t="shared" si="114"/>
        <v>756.88249999999971</v>
      </c>
      <c r="K423" s="84">
        <f>VLOOKUP($F$423,Tabisr,4)</f>
        <v>0.10879999999999999</v>
      </c>
      <c r="L423" s="51">
        <f t="shared" si="115"/>
        <v>82.348815999999957</v>
      </c>
      <c r="M423" s="51">
        <f>VLOOKUP($F$423,Tabisr,3)</f>
        <v>207.75</v>
      </c>
      <c r="N423" s="85">
        <f t="shared" si="116"/>
        <v>290.09881599999994</v>
      </c>
      <c r="O423" s="69">
        <f>VLOOKUP($F$423,Tabsub,3)</f>
        <v>0</v>
      </c>
      <c r="P423" s="51">
        <v>0</v>
      </c>
      <c r="Q423" s="51">
        <v>0</v>
      </c>
      <c r="R423" s="51">
        <v>0</v>
      </c>
      <c r="S423" s="51">
        <v>0</v>
      </c>
      <c r="T423" s="98">
        <f t="shared" si="117"/>
        <v>4294.0424999999996</v>
      </c>
      <c r="U423" s="98">
        <f t="shared" si="118"/>
        <v>290.09881599999994</v>
      </c>
      <c r="V423" s="98">
        <f t="shared" si="119"/>
        <v>4003.9436839999998</v>
      </c>
      <c r="X423" s="216"/>
    </row>
    <row r="424" spans="1:24">
      <c r="A424" s="37">
        <v>206</v>
      </c>
      <c r="B424" s="38" t="s">
        <v>373</v>
      </c>
      <c r="C424" s="49" t="s">
        <v>220</v>
      </c>
      <c r="D424" s="41">
        <v>15</v>
      </c>
      <c r="E424" s="51">
        <v>286.26949999999999</v>
      </c>
      <c r="F424" s="51">
        <f t="shared" si="113"/>
        <v>4294.0424999999996</v>
      </c>
      <c r="G424" s="51">
        <v>400</v>
      </c>
      <c r="H424" s="37"/>
      <c r="I424" s="51">
        <f>VLOOKUP($F$424,Tabisr,1)</f>
        <v>3537.16</v>
      </c>
      <c r="J424" s="62">
        <f t="shared" si="114"/>
        <v>756.88249999999971</v>
      </c>
      <c r="K424" s="84">
        <f>VLOOKUP($F$424,Tabisr,4)</f>
        <v>0.10879999999999999</v>
      </c>
      <c r="L424" s="51">
        <f t="shared" si="115"/>
        <v>82.348815999999957</v>
      </c>
      <c r="M424" s="51">
        <f>VLOOKUP($F$424,Tabisr,3)</f>
        <v>207.75</v>
      </c>
      <c r="N424" s="85">
        <f t="shared" si="116"/>
        <v>290.09881599999994</v>
      </c>
      <c r="O424" s="69">
        <f>VLOOKUP($F$424,Tabsub,3)</f>
        <v>0</v>
      </c>
      <c r="P424" s="51">
        <v>0</v>
      </c>
      <c r="Q424" s="51">
        <v>0</v>
      </c>
      <c r="R424" s="51">
        <v>0</v>
      </c>
      <c r="S424" s="51">
        <v>0</v>
      </c>
      <c r="T424" s="98">
        <f t="shared" si="117"/>
        <v>4294.0424999999996</v>
      </c>
      <c r="U424" s="98">
        <f t="shared" si="118"/>
        <v>290.09881599999994</v>
      </c>
      <c r="V424" s="98">
        <f t="shared" si="119"/>
        <v>4003.9436839999998</v>
      </c>
      <c r="X424" s="216"/>
    </row>
    <row r="425" spans="1:24">
      <c r="A425" s="37">
        <v>207</v>
      </c>
      <c r="B425" s="38" t="s">
        <v>374</v>
      </c>
      <c r="C425" s="49" t="s">
        <v>375</v>
      </c>
      <c r="D425" s="41">
        <v>15</v>
      </c>
      <c r="E425" s="51">
        <v>286.26949999999999</v>
      </c>
      <c r="F425" s="51">
        <f t="shared" si="113"/>
        <v>4294.0424999999996</v>
      </c>
      <c r="G425" s="51">
        <v>400</v>
      </c>
      <c r="H425" s="37"/>
      <c r="I425" s="51">
        <f>VLOOKUP($F$425,Tabisr,1)</f>
        <v>3537.16</v>
      </c>
      <c r="J425" s="62">
        <f t="shared" si="114"/>
        <v>756.88249999999971</v>
      </c>
      <c r="K425" s="84">
        <f>VLOOKUP($F$425,Tabisr,4)</f>
        <v>0.10879999999999999</v>
      </c>
      <c r="L425" s="51">
        <f t="shared" si="115"/>
        <v>82.348815999999957</v>
      </c>
      <c r="M425" s="51">
        <f>VLOOKUP($F$425,Tabisr,3)</f>
        <v>207.75</v>
      </c>
      <c r="N425" s="85">
        <f t="shared" si="116"/>
        <v>290.09881599999994</v>
      </c>
      <c r="O425" s="69">
        <f>VLOOKUP($F$425,Tabsub,3)</f>
        <v>0</v>
      </c>
      <c r="P425" s="51">
        <v>0</v>
      </c>
      <c r="Q425" s="51">
        <v>0</v>
      </c>
      <c r="R425" s="51">
        <v>0</v>
      </c>
      <c r="S425" s="51">
        <v>0</v>
      </c>
      <c r="T425" s="98">
        <f t="shared" si="117"/>
        <v>4294.0424999999996</v>
      </c>
      <c r="U425" s="98">
        <f t="shared" si="118"/>
        <v>290.09881599999994</v>
      </c>
      <c r="V425" s="98">
        <f t="shared" si="119"/>
        <v>4003.9436839999998</v>
      </c>
      <c r="X425" s="216"/>
    </row>
    <row r="426" spans="1:24">
      <c r="A426" s="37">
        <v>208</v>
      </c>
      <c r="B426" s="38" t="s">
        <v>376</v>
      </c>
      <c r="C426" s="49" t="s">
        <v>377</v>
      </c>
      <c r="D426" s="41">
        <v>15</v>
      </c>
      <c r="E426" s="51">
        <v>286.26949999999999</v>
      </c>
      <c r="F426" s="51">
        <f t="shared" si="113"/>
        <v>4294.0424999999996</v>
      </c>
      <c r="G426" s="51">
        <v>400</v>
      </c>
      <c r="H426" s="37"/>
      <c r="I426" s="51">
        <f>VLOOKUP($F$426,Tabisr,1)</f>
        <v>3537.16</v>
      </c>
      <c r="J426" s="62">
        <f t="shared" si="114"/>
        <v>756.88249999999971</v>
      </c>
      <c r="K426" s="84">
        <f>VLOOKUP($F$426,Tabisr,4)</f>
        <v>0.10879999999999999</v>
      </c>
      <c r="L426" s="51">
        <f t="shared" si="115"/>
        <v>82.348815999999957</v>
      </c>
      <c r="M426" s="51">
        <f>VLOOKUP($F$426,Tabisr,3)</f>
        <v>207.75</v>
      </c>
      <c r="N426" s="85">
        <f t="shared" si="116"/>
        <v>290.09881599999994</v>
      </c>
      <c r="O426" s="69">
        <f>VLOOKUP($F$426,Tabsub,3)</f>
        <v>0</v>
      </c>
      <c r="P426" s="51">
        <v>0</v>
      </c>
      <c r="Q426" s="51">
        <v>0</v>
      </c>
      <c r="R426" s="51">
        <v>0</v>
      </c>
      <c r="S426" s="51">
        <v>0</v>
      </c>
      <c r="T426" s="98">
        <f t="shared" si="117"/>
        <v>4294.0424999999996</v>
      </c>
      <c r="U426" s="98">
        <f t="shared" si="118"/>
        <v>290.09881599999994</v>
      </c>
      <c r="V426" s="98">
        <f t="shared" si="119"/>
        <v>4003.9436839999998</v>
      </c>
      <c r="X426" s="216"/>
    </row>
    <row r="427" spans="1:24">
      <c r="A427" s="53"/>
      <c r="B427" s="54"/>
      <c r="C427" s="55"/>
      <c r="D427" s="57"/>
      <c r="E427" s="57"/>
      <c r="F427" s="70">
        <f>+SUM(F420:F426)</f>
        <v>31582.297499999997</v>
      </c>
      <c r="G427" s="70">
        <f>+SUM(G420:G426)</f>
        <v>2800</v>
      </c>
      <c r="H427" s="70">
        <f>+SUM(H420:H426)</f>
        <v>0</v>
      </c>
      <c r="I427" s="70"/>
      <c r="J427" s="70"/>
      <c r="K427" s="70"/>
      <c r="L427" s="70"/>
      <c r="M427" s="70"/>
      <c r="N427" s="73">
        <f t="shared" ref="N427:V427" si="120">+SUM(N420:N426)</f>
        <v>2196.5029119999999</v>
      </c>
      <c r="O427" s="70">
        <f t="shared" si="120"/>
        <v>0</v>
      </c>
      <c r="P427" s="70">
        <f t="shared" si="120"/>
        <v>0</v>
      </c>
      <c r="Q427" s="70">
        <f t="shared" si="120"/>
        <v>0</v>
      </c>
      <c r="R427" s="70">
        <f t="shared" si="120"/>
        <v>0</v>
      </c>
      <c r="S427" s="70">
        <f t="shared" si="120"/>
        <v>0</v>
      </c>
      <c r="T427" s="70">
        <f t="shared" si="120"/>
        <v>31582.297499999997</v>
      </c>
      <c r="U427" s="70">
        <f t="shared" si="120"/>
        <v>2196.5029119999999</v>
      </c>
      <c r="V427" s="70">
        <f t="shared" si="120"/>
        <v>29385.794587999997</v>
      </c>
      <c r="X427" s="216"/>
    </row>
    <row r="428" spans="1:24">
      <c r="A428" s="53"/>
      <c r="B428" s="54"/>
      <c r="C428" s="55"/>
      <c r="D428" s="57"/>
      <c r="E428" s="57"/>
      <c r="F428" s="70"/>
      <c r="G428" s="70"/>
      <c r="H428" s="70"/>
      <c r="I428" s="70"/>
      <c r="J428" s="70"/>
      <c r="K428" s="70"/>
      <c r="L428" s="70"/>
      <c r="M428" s="70"/>
      <c r="N428" s="73"/>
      <c r="O428" s="70"/>
      <c r="P428" s="70"/>
      <c r="Q428" s="70"/>
      <c r="R428" s="70"/>
      <c r="S428" s="70"/>
      <c r="T428" s="70"/>
      <c r="U428" s="70"/>
    </row>
    <row r="429" spans="1:24">
      <c r="A429" s="53"/>
      <c r="B429" s="54"/>
      <c r="C429" s="55"/>
      <c r="D429" s="57"/>
      <c r="E429" s="57"/>
      <c r="F429" s="70"/>
      <c r="G429" s="70"/>
      <c r="H429" s="70"/>
      <c r="I429" s="70"/>
      <c r="J429" s="70"/>
      <c r="K429" s="70"/>
      <c r="L429" s="70"/>
      <c r="M429" s="70"/>
      <c r="N429" s="73"/>
      <c r="O429" s="70"/>
      <c r="P429" s="70"/>
      <c r="Q429" s="70"/>
      <c r="R429" s="70"/>
      <c r="S429" s="70"/>
      <c r="T429" s="70"/>
      <c r="U429" s="70"/>
    </row>
    <row r="430" spans="1:24">
      <c r="A430" s="223" t="s">
        <v>378</v>
      </c>
      <c r="B430" s="224"/>
      <c r="C430" s="224"/>
      <c r="D430" s="224"/>
      <c r="E430" s="224"/>
      <c r="F430" s="224"/>
      <c r="G430" s="224"/>
      <c r="H430" s="224"/>
      <c r="I430" s="224"/>
      <c r="J430" s="224"/>
      <c r="K430" s="224"/>
      <c r="L430" s="224"/>
      <c r="M430" s="224"/>
      <c r="N430" s="224"/>
      <c r="O430" s="224"/>
      <c r="P430" s="224"/>
      <c r="Q430" s="224"/>
      <c r="R430" s="224"/>
      <c r="S430" s="224"/>
      <c r="T430" s="224"/>
      <c r="U430" s="224"/>
      <c r="V430" s="225"/>
    </row>
    <row r="431" spans="1:24" ht="25.9" customHeight="1">
      <c r="A431" s="209" t="s">
        <v>4</v>
      </c>
      <c r="B431" s="210" t="s">
        <v>5</v>
      </c>
      <c r="C431" s="211" t="s">
        <v>6</v>
      </c>
      <c r="D431" s="211" t="s">
        <v>7</v>
      </c>
      <c r="E431" s="211" t="s">
        <v>8</v>
      </c>
      <c r="F431" s="211" t="s">
        <v>9</v>
      </c>
      <c r="G431" s="211" t="s">
        <v>10</v>
      </c>
      <c r="H431" s="211" t="s">
        <v>11</v>
      </c>
      <c r="I431" s="212" t="s">
        <v>12</v>
      </c>
      <c r="J431" s="212" t="s">
        <v>13</v>
      </c>
      <c r="K431" s="212" t="s">
        <v>14</v>
      </c>
      <c r="L431" s="212" t="s">
        <v>15</v>
      </c>
      <c r="M431" s="211" t="s">
        <v>16</v>
      </c>
      <c r="N431" s="211" t="s">
        <v>17</v>
      </c>
      <c r="O431" s="211" t="s">
        <v>18</v>
      </c>
      <c r="P431" s="211" t="s">
        <v>19</v>
      </c>
      <c r="Q431" s="211" t="s">
        <v>20</v>
      </c>
      <c r="R431" s="211" t="s">
        <v>21</v>
      </c>
      <c r="S431" s="211" t="s">
        <v>22</v>
      </c>
      <c r="T431" s="221" t="s">
        <v>423</v>
      </c>
      <c r="U431" s="221" t="s">
        <v>424</v>
      </c>
      <c r="V431" s="213" t="s">
        <v>425</v>
      </c>
    </row>
    <row r="432" spans="1:24">
      <c r="A432" s="37">
        <v>209</v>
      </c>
      <c r="B432" s="38" t="s">
        <v>379</v>
      </c>
      <c r="C432" s="49" t="s">
        <v>380</v>
      </c>
      <c r="D432" s="41">
        <v>15</v>
      </c>
      <c r="E432" s="51">
        <v>477.05450000000002</v>
      </c>
      <c r="F432" s="51">
        <f>D432*E432</f>
        <v>7155.8175000000001</v>
      </c>
      <c r="G432" s="51">
        <v>400</v>
      </c>
      <c r="H432" s="93"/>
      <c r="I432" s="51">
        <f>VLOOKUP($F$432,Tabisr,1)</f>
        <v>6216.16</v>
      </c>
      <c r="J432" s="62">
        <f>+F432-I432</f>
        <v>939.65750000000025</v>
      </c>
      <c r="K432" s="84">
        <f>VLOOKUP($F$432,Tabisr,4)</f>
        <v>0.16</v>
      </c>
      <c r="L432" s="51">
        <f>+J432*K432</f>
        <v>150.34520000000003</v>
      </c>
      <c r="M432" s="51">
        <f>VLOOKUP($F$432,Tabisr,3)</f>
        <v>499.2</v>
      </c>
      <c r="N432" s="85">
        <f>L432+M432</f>
        <v>649.54520000000002</v>
      </c>
      <c r="O432" s="69">
        <f>VLOOKUP($F$426,Tabsub,3)</f>
        <v>0</v>
      </c>
      <c r="P432" s="51">
        <v>0</v>
      </c>
      <c r="Q432" s="51">
        <v>0</v>
      </c>
      <c r="R432" s="51">
        <v>0</v>
      </c>
      <c r="S432" s="51">
        <v>0</v>
      </c>
      <c r="T432" s="98">
        <f t="shared" ref="T432" si="121">F432+H432</f>
        <v>7155.8175000000001</v>
      </c>
      <c r="U432" s="98">
        <f t="shared" ref="U432" si="122">N432+P432+Q432+R432+S432</f>
        <v>649.54520000000002</v>
      </c>
      <c r="V432" s="98">
        <f t="shared" ref="V432" si="123">T432-U432</f>
        <v>6506.2723000000005</v>
      </c>
      <c r="X432" s="218"/>
    </row>
    <row r="433" spans="1:24">
      <c r="A433" s="37">
        <v>210</v>
      </c>
      <c r="B433" s="38" t="s">
        <v>381</v>
      </c>
      <c r="C433" s="49" t="s">
        <v>380</v>
      </c>
      <c r="D433" s="41">
        <v>15</v>
      </c>
      <c r="E433" s="51">
        <v>477.05450000000002</v>
      </c>
      <c r="F433" s="51">
        <f>D433*E433</f>
        <v>7155.8175000000001</v>
      </c>
      <c r="G433" s="51">
        <v>400</v>
      </c>
      <c r="H433" s="93"/>
      <c r="I433" s="51">
        <f>VLOOKUP($F$432,Tabisr,1)</f>
        <v>6216.16</v>
      </c>
      <c r="J433" s="62">
        <f>+F433-I433</f>
        <v>939.65750000000025</v>
      </c>
      <c r="K433" s="84">
        <f>VLOOKUP($F$432,Tabisr,4)</f>
        <v>0.16</v>
      </c>
      <c r="L433" s="51">
        <f>+J433*K433</f>
        <v>150.34520000000003</v>
      </c>
      <c r="M433" s="51">
        <f>VLOOKUP($F$432,Tabisr,3)</f>
        <v>499.2</v>
      </c>
      <c r="N433" s="85">
        <f>L433+M433</f>
        <v>649.54520000000002</v>
      </c>
      <c r="O433" s="69">
        <f>VLOOKUP($F$426,Tabsub,3)</f>
        <v>0</v>
      </c>
      <c r="P433" s="51">
        <v>0</v>
      </c>
      <c r="Q433" s="51">
        <v>0</v>
      </c>
      <c r="R433" s="51">
        <v>0</v>
      </c>
      <c r="S433" s="51">
        <v>0</v>
      </c>
      <c r="T433" s="98">
        <f t="shared" ref="T433" si="124">F433+H433</f>
        <v>7155.8175000000001</v>
      </c>
      <c r="U433" s="98">
        <f t="shared" ref="U433" si="125">N433+P433+Q433+R433+S433</f>
        <v>649.54520000000002</v>
      </c>
      <c r="V433" s="98">
        <f t="shared" ref="V433" si="126">T433-U433</f>
        <v>6506.2723000000005</v>
      </c>
      <c r="X433" s="218"/>
    </row>
    <row r="434" spans="1:24">
      <c r="A434" s="53"/>
      <c r="B434" s="54"/>
      <c r="C434" s="55"/>
      <c r="D434" s="57"/>
      <c r="E434" s="57"/>
      <c r="F434" s="70">
        <f>SUM(F432:F433)</f>
        <v>14311.635</v>
      </c>
      <c r="G434" s="70">
        <f>SUM(G432:G433)</f>
        <v>800</v>
      </c>
      <c r="H434" s="70">
        <f>SUM(H432:H433)</f>
        <v>0</v>
      </c>
      <c r="I434" s="70"/>
      <c r="J434" s="70"/>
      <c r="K434" s="70"/>
      <c r="L434" s="70"/>
      <c r="M434" s="70"/>
      <c r="N434" s="73">
        <f t="shared" ref="N434:V434" si="127">SUM(N432:N433)</f>
        <v>1299.0904</v>
      </c>
      <c r="O434" s="70">
        <f t="shared" si="127"/>
        <v>0</v>
      </c>
      <c r="P434" s="70">
        <f t="shared" si="127"/>
        <v>0</v>
      </c>
      <c r="Q434" s="70">
        <f t="shared" si="127"/>
        <v>0</v>
      </c>
      <c r="R434" s="70">
        <f t="shared" si="127"/>
        <v>0</v>
      </c>
      <c r="S434" s="70">
        <f t="shared" si="127"/>
        <v>0</v>
      </c>
      <c r="T434" s="70">
        <f t="shared" si="127"/>
        <v>14311.635</v>
      </c>
      <c r="U434" s="70">
        <f t="shared" si="127"/>
        <v>1299.0904</v>
      </c>
      <c r="V434" s="70">
        <f t="shared" si="127"/>
        <v>13012.544600000001</v>
      </c>
      <c r="X434" s="70"/>
    </row>
    <row r="435" spans="1:24">
      <c r="A435" s="53"/>
      <c r="B435" s="54"/>
      <c r="C435" s="55"/>
      <c r="D435" s="57"/>
      <c r="E435" s="57"/>
      <c r="F435" s="70"/>
      <c r="G435" s="70"/>
      <c r="H435" s="70"/>
      <c r="I435" s="70"/>
      <c r="J435" s="70"/>
      <c r="K435" s="70"/>
      <c r="L435" s="70"/>
      <c r="M435" s="70"/>
      <c r="N435" s="73"/>
      <c r="O435" s="70"/>
      <c r="P435" s="70"/>
      <c r="Q435" s="70"/>
      <c r="R435" s="70"/>
      <c r="S435" s="70"/>
      <c r="T435" s="70"/>
      <c r="U435" s="70"/>
    </row>
    <row r="436" spans="1:24">
      <c r="A436" s="53"/>
      <c r="B436" s="54"/>
      <c r="C436" s="55"/>
      <c r="D436" s="57"/>
      <c r="E436" s="57"/>
      <c r="F436" s="70"/>
      <c r="G436" s="70"/>
      <c r="H436" s="70"/>
      <c r="I436" s="70"/>
      <c r="J436" s="70"/>
      <c r="K436" s="70"/>
      <c r="L436" s="70"/>
      <c r="M436" s="70"/>
      <c r="N436" s="73"/>
      <c r="O436" s="70"/>
      <c r="P436" s="70"/>
      <c r="Q436" s="70"/>
      <c r="R436" s="70"/>
      <c r="S436" s="70"/>
      <c r="T436" s="70"/>
      <c r="U436" s="70"/>
    </row>
    <row r="437" spans="1:24">
      <c r="A437" s="223" t="s">
        <v>382</v>
      </c>
      <c r="B437" s="224"/>
      <c r="C437" s="224"/>
      <c r="D437" s="224"/>
      <c r="E437" s="224"/>
      <c r="F437" s="224"/>
      <c r="G437" s="224"/>
      <c r="H437" s="224"/>
      <c r="I437" s="224"/>
      <c r="J437" s="224"/>
      <c r="K437" s="224"/>
      <c r="L437" s="224"/>
      <c r="M437" s="224"/>
      <c r="N437" s="224"/>
      <c r="O437" s="224"/>
      <c r="P437" s="224"/>
      <c r="Q437" s="224"/>
      <c r="R437" s="224"/>
      <c r="S437" s="224"/>
      <c r="T437" s="224"/>
      <c r="U437" s="224"/>
      <c r="V437" s="225"/>
    </row>
    <row r="438" spans="1:24" ht="23.25" customHeight="1">
      <c r="A438" s="209" t="s">
        <v>4</v>
      </c>
      <c r="B438" s="210" t="s">
        <v>5</v>
      </c>
      <c r="C438" s="211" t="s">
        <v>6</v>
      </c>
      <c r="D438" s="211" t="s">
        <v>7</v>
      </c>
      <c r="E438" s="211" t="s">
        <v>8</v>
      </c>
      <c r="F438" s="211" t="s">
        <v>9</v>
      </c>
      <c r="G438" s="211" t="s">
        <v>10</v>
      </c>
      <c r="H438" s="211" t="s">
        <v>11</v>
      </c>
      <c r="I438" s="212" t="s">
        <v>12</v>
      </c>
      <c r="J438" s="212" t="s">
        <v>13</v>
      </c>
      <c r="K438" s="212" t="s">
        <v>14</v>
      </c>
      <c r="L438" s="212" t="s">
        <v>15</v>
      </c>
      <c r="M438" s="211" t="s">
        <v>16</v>
      </c>
      <c r="N438" s="211" t="s">
        <v>17</v>
      </c>
      <c r="O438" s="211" t="s">
        <v>18</v>
      </c>
      <c r="P438" s="211" t="s">
        <v>19</v>
      </c>
      <c r="Q438" s="211" t="s">
        <v>20</v>
      </c>
      <c r="R438" s="211" t="s">
        <v>21</v>
      </c>
      <c r="S438" s="211" t="s">
        <v>22</v>
      </c>
      <c r="T438" s="221" t="s">
        <v>423</v>
      </c>
      <c r="U438" s="221" t="s">
        <v>424</v>
      </c>
      <c r="V438" s="213" t="s">
        <v>425</v>
      </c>
    </row>
    <row r="439" spans="1:24" ht="23.25" customHeight="1">
      <c r="A439" s="37">
        <v>366</v>
      </c>
      <c r="B439" s="38" t="s">
        <v>416</v>
      </c>
      <c r="C439" s="49" t="s">
        <v>383</v>
      </c>
      <c r="D439" s="41">
        <v>15</v>
      </c>
      <c r="E439" s="150">
        <v>760.52949999999998</v>
      </c>
      <c r="F439" s="128">
        <f>D439*E439</f>
        <v>11407.942499999999</v>
      </c>
      <c r="G439" s="128"/>
      <c r="H439" s="128"/>
      <c r="I439" s="51">
        <f>VLOOKUP($F$439,Tabisr,1)</f>
        <v>8651.41</v>
      </c>
      <c r="J439" s="62">
        <f t="shared" ref="J439" si="128">+F439-I439</f>
        <v>2756.5324999999993</v>
      </c>
      <c r="K439" s="84">
        <f>VLOOKUP($F$439,Tabisr,4)</f>
        <v>0.21360000000000001</v>
      </c>
      <c r="L439" s="51">
        <f t="shared" ref="L439" si="129">+J439*K439</f>
        <v>588.79534199999989</v>
      </c>
      <c r="M439" s="51">
        <f>VLOOKUP($F$439,Tabisr,3)</f>
        <v>916.2</v>
      </c>
      <c r="N439" s="52">
        <v>1504.9953419999999</v>
      </c>
      <c r="O439" s="51">
        <v>0</v>
      </c>
      <c r="P439" s="128">
        <v>0</v>
      </c>
      <c r="Q439" s="132">
        <v>0</v>
      </c>
      <c r="R439" s="128">
        <v>0</v>
      </c>
      <c r="S439" s="128">
        <v>0</v>
      </c>
      <c r="T439" s="98">
        <v>11407.942499999999</v>
      </c>
      <c r="U439" s="98">
        <v>2504.9953420000002</v>
      </c>
      <c r="V439" s="98">
        <v>8902.947157999999</v>
      </c>
      <c r="X439" s="216"/>
    </row>
    <row r="440" spans="1:24" ht="23.25" customHeight="1">
      <c r="A440" s="37">
        <v>211</v>
      </c>
      <c r="B440" s="38" t="s">
        <v>426</v>
      </c>
      <c r="C440" s="184" t="s">
        <v>417</v>
      </c>
      <c r="D440" s="41">
        <v>15</v>
      </c>
      <c r="E440" s="150">
        <v>760.52949999999998</v>
      </c>
      <c r="F440" s="128">
        <f t="shared" ref="F440:F466" si="130">D440*E440</f>
        <v>11407.942499999999</v>
      </c>
      <c r="G440" s="128"/>
      <c r="H440" s="128"/>
      <c r="I440" s="51">
        <f>VLOOKUP($F$440,Tabisr,1)</f>
        <v>8651.41</v>
      </c>
      <c r="J440" s="62">
        <f t="shared" ref="J440:J466" si="131">+F440-I440</f>
        <v>2756.5324999999993</v>
      </c>
      <c r="K440" s="84">
        <f>VLOOKUP($F$440,Tabisr,4)</f>
        <v>0.21360000000000001</v>
      </c>
      <c r="L440" s="51">
        <f t="shared" ref="L440:L466" si="132">+J440*K440</f>
        <v>588.79534199999989</v>
      </c>
      <c r="M440" s="51">
        <f>VLOOKUP($F$440,Tabisr,3)</f>
        <v>916.2</v>
      </c>
      <c r="N440" s="52">
        <v>1504.9953419999999</v>
      </c>
      <c r="O440" s="51">
        <v>0</v>
      </c>
      <c r="P440" s="128">
        <v>0</v>
      </c>
      <c r="Q440" s="132">
        <v>0</v>
      </c>
      <c r="R440" s="128">
        <v>0</v>
      </c>
      <c r="S440" s="128">
        <v>0</v>
      </c>
      <c r="T440" s="98">
        <v>11407.942499999999</v>
      </c>
      <c r="U440" s="98">
        <v>2719.9953420000002</v>
      </c>
      <c r="V440" s="98">
        <v>8687.947157999999</v>
      </c>
      <c r="X440" s="216"/>
    </row>
    <row r="441" spans="1:24" ht="22.5">
      <c r="A441" s="64">
        <v>212</v>
      </c>
      <c r="B441" s="38" t="s">
        <v>426</v>
      </c>
      <c r="C441" s="67" t="s">
        <v>384</v>
      </c>
      <c r="D441" s="41">
        <v>15</v>
      </c>
      <c r="E441" s="152">
        <v>628.01499999999999</v>
      </c>
      <c r="F441" s="132">
        <f t="shared" si="130"/>
        <v>9420.2250000000004</v>
      </c>
      <c r="G441" s="132"/>
      <c r="H441" s="132"/>
      <c r="I441" s="69">
        <f>VLOOKUP($F$441,Tabisr,1)</f>
        <v>8651.41</v>
      </c>
      <c r="J441" s="90">
        <f t="shared" si="131"/>
        <v>768.81500000000051</v>
      </c>
      <c r="K441" s="91">
        <f>VLOOKUP($F$441,Tabisr,4)</f>
        <v>0.21360000000000001</v>
      </c>
      <c r="L441" s="69">
        <f t="shared" si="132"/>
        <v>164.21888400000012</v>
      </c>
      <c r="M441" s="69">
        <f>VLOOKUP($F$441,Tabisr,3)</f>
        <v>916.2</v>
      </c>
      <c r="N441" s="85">
        <v>1080.4188840000002</v>
      </c>
      <c r="O441" s="69">
        <v>0</v>
      </c>
      <c r="P441" s="132">
        <v>0</v>
      </c>
      <c r="Q441" s="132">
        <v>0</v>
      </c>
      <c r="R441" s="132">
        <v>0</v>
      </c>
      <c r="S441" s="132">
        <v>0</v>
      </c>
      <c r="T441" s="98">
        <v>9420.2250000000004</v>
      </c>
      <c r="U441" s="98">
        <v>1080.4188840000002</v>
      </c>
      <c r="V441" s="98">
        <v>8339.8061159999997</v>
      </c>
      <c r="X441" s="216"/>
    </row>
    <row r="442" spans="1:24">
      <c r="A442" s="37">
        <v>368</v>
      </c>
      <c r="B442" s="38" t="s">
        <v>426</v>
      </c>
      <c r="C442" s="100" t="s">
        <v>111</v>
      </c>
      <c r="D442" s="41">
        <v>15</v>
      </c>
      <c r="E442" s="150">
        <v>365.5505</v>
      </c>
      <c r="F442" s="128">
        <f t="shared" si="130"/>
        <v>5483.2574999999997</v>
      </c>
      <c r="G442" s="128">
        <v>400</v>
      </c>
      <c r="H442" s="128"/>
      <c r="I442" s="51">
        <f>VLOOKUP($F$442,Tabisr,1)</f>
        <v>3537.16</v>
      </c>
      <c r="J442" s="62">
        <f t="shared" si="131"/>
        <v>1946.0974999999999</v>
      </c>
      <c r="K442" s="84">
        <f>VLOOKUP($F$442,Tabisr,4)</f>
        <v>0.10879999999999999</v>
      </c>
      <c r="L442" s="51">
        <f t="shared" si="132"/>
        <v>211.73540799999998</v>
      </c>
      <c r="M442" s="51">
        <f>VLOOKUP($F$442,Tabisr,3)</f>
        <v>207.75</v>
      </c>
      <c r="N442" s="85">
        <v>419.48540800000001</v>
      </c>
      <c r="O442" s="51">
        <v>0</v>
      </c>
      <c r="P442" s="128">
        <v>0</v>
      </c>
      <c r="Q442" s="132"/>
      <c r="R442" s="128">
        <v>0</v>
      </c>
      <c r="S442" s="128">
        <v>0</v>
      </c>
      <c r="T442" s="98">
        <v>5483.2574999999997</v>
      </c>
      <c r="U442" s="98">
        <v>419.48540800000001</v>
      </c>
      <c r="V442" s="98">
        <v>5063.7720919999992</v>
      </c>
      <c r="X442" s="216"/>
    </row>
    <row r="443" spans="1:24">
      <c r="A443" s="44">
        <v>232</v>
      </c>
      <c r="B443" s="38" t="s">
        <v>426</v>
      </c>
      <c r="C443" s="110" t="s">
        <v>385</v>
      </c>
      <c r="D443" s="109">
        <v>15</v>
      </c>
      <c r="E443" s="200">
        <v>461.91</v>
      </c>
      <c r="F443" s="201">
        <f t="shared" si="130"/>
        <v>6928.6500000000005</v>
      </c>
      <c r="G443" s="201">
        <v>400</v>
      </c>
      <c r="H443" s="201"/>
      <c r="I443" s="82">
        <f>VLOOKUP($F$443,Tabisr,1)</f>
        <v>6216.16</v>
      </c>
      <c r="J443" s="114">
        <f t="shared" si="131"/>
        <v>712.49000000000069</v>
      </c>
      <c r="K443" s="115">
        <f>VLOOKUP($F$443,Tabisr,4)</f>
        <v>0.16</v>
      </c>
      <c r="L443" s="82">
        <f t="shared" si="132"/>
        <v>113.99840000000012</v>
      </c>
      <c r="M443" s="82">
        <f>VLOOKUP($F$443,Tabisr,3)</f>
        <v>499.2</v>
      </c>
      <c r="N443" s="116">
        <v>613.19840000000011</v>
      </c>
      <c r="O443" s="82">
        <v>0</v>
      </c>
      <c r="P443" s="201">
        <v>0</v>
      </c>
      <c r="Q443" s="201">
        <v>0</v>
      </c>
      <c r="R443" s="201">
        <v>0</v>
      </c>
      <c r="S443" s="201">
        <v>0</v>
      </c>
      <c r="T443" s="98">
        <v>6928.6500000000005</v>
      </c>
      <c r="U443" s="98">
        <v>613.19840000000011</v>
      </c>
      <c r="V443" s="98">
        <v>6315.4516000000003</v>
      </c>
      <c r="X443" s="216"/>
    </row>
    <row r="444" spans="1:24">
      <c r="A444" s="44">
        <v>215</v>
      </c>
      <c r="B444" s="38" t="s">
        <v>426</v>
      </c>
      <c r="C444" s="110" t="s">
        <v>386</v>
      </c>
      <c r="D444" s="109">
        <v>15</v>
      </c>
      <c r="E444" s="200">
        <v>549.98749999999995</v>
      </c>
      <c r="F444" s="201">
        <f t="shared" si="130"/>
        <v>8249.8125</v>
      </c>
      <c r="G444" s="201">
        <v>400</v>
      </c>
      <c r="H444" s="82"/>
      <c r="I444" s="82">
        <f>VLOOKUP($F$444,Tabisr,1)</f>
        <v>7225.96</v>
      </c>
      <c r="J444" s="114">
        <f t="shared" si="131"/>
        <v>1023.8525</v>
      </c>
      <c r="K444" s="115">
        <f>VLOOKUP($F$444,Tabisr,4)</f>
        <v>0.1792</v>
      </c>
      <c r="L444" s="82">
        <f t="shared" si="132"/>
        <v>183.474368</v>
      </c>
      <c r="M444" s="82">
        <f>VLOOKUP($F$444,Tabisr,3)</f>
        <v>660.75</v>
      </c>
      <c r="N444" s="116">
        <v>844.22436800000003</v>
      </c>
      <c r="O444" s="82">
        <v>0</v>
      </c>
      <c r="P444" s="201">
        <v>0</v>
      </c>
      <c r="Q444" s="201">
        <v>0</v>
      </c>
      <c r="R444" s="201">
        <v>0</v>
      </c>
      <c r="S444" s="201">
        <v>0</v>
      </c>
      <c r="T444" s="98">
        <v>8249.8125</v>
      </c>
      <c r="U444" s="98">
        <v>2234.2243680000001</v>
      </c>
      <c r="V444" s="98">
        <v>6015.5881319999999</v>
      </c>
      <c r="X444" s="216"/>
    </row>
    <row r="445" spans="1:24">
      <c r="A445" s="44">
        <v>329</v>
      </c>
      <c r="B445" s="38" t="s">
        <v>426</v>
      </c>
      <c r="C445" s="202" t="s">
        <v>111</v>
      </c>
      <c r="D445" s="109">
        <v>15</v>
      </c>
      <c r="E445" s="200">
        <v>365.5505</v>
      </c>
      <c r="F445" s="201">
        <f t="shared" si="130"/>
        <v>5483.2574999999997</v>
      </c>
      <c r="G445" s="201">
        <v>400</v>
      </c>
      <c r="H445" s="201"/>
      <c r="I445" s="82">
        <f>VLOOKUP($F$453,Tabisr,1)</f>
        <v>3537.16</v>
      </c>
      <c r="J445" s="114">
        <f t="shared" si="131"/>
        <v>1946.0974999999999</v>
      </c>
      <c r="K445" s="115">
        <f>VLOOKUP($F$453,Tabisr,4)</f>
        <v>0.10879999999999999</v>
      </c>
      <c r="L445" s="82">
        <f t="shared" si="132"/>
        <v>211.73540799999998</v>
      </c>
      <c r="M445" s="82">
        <f>VLOOKUP($F$453,Tabisr,3)</f>
        <v>207.75</v>
      </c>
      <c r="N445" s="116">
        <v>419.48540800000001</v>
      </c>
      <c r="O445" s="82">
        <v>0</v>
      </c>
      <c r="P445" s="201">
        <v>0</v>
      </c>
      <c r="Q445" s="201">
        <v>0</v>
      </c>
      <c r="R445" s="201">
        <v>0</v>
      </c>
      <c r="S445" s="201">
        <v>0</v>
      </c>
      <c r="T445" s="98">
        <v>5483.2574999999997</v>
      </c>
      <c r="U445" s="98">
        <v>419.48540800000001</v>
      </c>
      <c r="V445" s="98">
        <v>5063.7720919999992</v>
      </c>
      <c r="X445" s="216"/>
    </row>
    <row r="446" spans="1:24">
      <c r="A446" s="44">
        <v>284</v>
      </c>
      <c r="B446" s="38" t="s">
        <v>426</v>
      </c>
      <c r="C446" s="202" t="s">
        <v>385</v>
      </c>
      <c r="D446" s="109">
        <v>15</v>
      </c>
      <c r="E446" s="200">
        <v>365.5505</v>
      </c>
      <c r="F446" s="201">
        <f t="shared" si="130"/>
        <v>5483.2574999999997</v>
      </c>
      <c r="G446" s="201">
        <v>400</v>
      </c>
      <c r="H446" s="201"/>
      <c r="I446" s="82">
        <f>VLOOKUP($F$446,Tabisr,1)</f>
        <v>3537.16</v>
      </c>
      <c r="J446" s="114">
        <f t="shared" si="131"/>
        <v>1946.0974999999999</v>
      </c>
      <c r="K446" s="115">
        <f>VLOOKUP($F$446,Tabisr,4)</f>
        <v>0.10879999999999999</v>
      </c>
      <c r="L446" s="82">
        <f t="shared" si="132"/>
        <v>211.73540799999998</v>
      </c>
      <c r="M446" s="82">
        <f>VLOOKUP($F$446,Tabisr,3)</f>
        <v>207.75</v>
      </c>
      <c r="N446" s="116">
        <v>419.48540800000001</v>
      </c>
      <c r="O446" s="82">
        <v>0</v>
      </c>
      <c r="P446" s="201">
        <v>0</v>
      </c>
      <c r="Q446" s="201">
        <v>0</v>
      </c>
      <c r="R446" s="201">
        <v>0</v>
      </c>
      <c r="S446" s="201">
        <v>0</v>
      </c>
      <c r="T446" s="98">
        <v>5483.2574999999997</v>
      </c>
      <c r="U446" s="98">
        <v>419.48540800000001</v>
      </c>
      <c r="V446" s="98">
        <v>5063.7720919999992</v>
      </c>
      <c r="X446" s="216"/>
    </row>
    <row r="447" spans="1:24">
      <c r="A447" s="44">
        <v>217</v>
      </c>
      <c r="B447" s="38" t="s">
        <v>426</v>
      </c>
      <c r="C447" s="202" t="s">
        <v>111</v>
      </c>
      <c r="D447" s="109">
        <v>15</v>
      </c>
      <c r="E447" s="200">
        <v>365.5505</v>
      </c>
      <c r="F447" s="201">
        <f t="shared" si="130"/>
        <v>5483.2574999999997</v>
      </c>
      <c r="G447" s="201">
        <v>400</v>
      </c>
      <c r="H447" s="201"/>
      <c r="I447" s="82">
        <f>VLOOKUP($F$447,Tabisr,1)</f>
        <v>3537.16</v>
      </c>
      <c r="J447" s="114">
        <f t="shared" si="131"/>
        <v>1946.0974999999999</v>
      </c>
      <c r="K447" s="115">
        <f>VLOOKUP($F$447,Tabisr,4)</f>
        <v>0.10879999999999999</v>
      </c>
      <c r="L447" s="82">
        <f t="shared" si="132"/>
        <v>211.73540799999998</v>
      </c>
      <c r="M447" s="82">
        <f>VLOOKUP($F$447,Tabisr,3)</f>
        <v>207.75</v>
      </c>
      <c r="N447" s="116">
        <v>419.48540800000001</v>
      </c>
      <c r="O447" s="82">
        <v>0</v>
      </c>
      <c r="P447" s="201">
        <v>0</v>
      </c>
      <c r="Q447" s="201">
        <v>0</v>
      </c>
      <c r="R447" s="201">
        <v>0</v>
      </c>
      <c r="S447" s="201">
        <v>0</v>
      </c>
      <c r="T447" s="98">
        <v>5483.2574999999997</v>
      </c>
      <c r="U447" s="98">
        <v>1319.485408</v>
      </c>
      <c r="V447" s="98">
        <v>4163.7720919999992</v>
      </c>
      <c r="X447" s="216"/>
    </row>
    <row r="448" spans="1:24">
      <c r="A448" s="44">
        <v>218</v>
      </c>
      <c r="B448" s="38" t="s">
        <v>426</v>
      </c>
      <c r="C448" s="110" t="s">
        <v>111</v>
      </c>
      <c r="D448" s="109">
        <v>15</v>
      </c>
      <c r="E448" s="200">
        <v>365.5505</v>
      </c>
      <c r="F448" s="201">
        <f t="shared" si="130"/>
        <v>5483.2574999999997</v>
      </c>
      <c r="G448" s="201">
        <v>400</v>
      </c>
      <c r="H448" s="201"/>
      <c r="I448" s="82">
        <f>VLOOKUP($F$448,Tabisr,1)</f>
        <v>3537.16</v>
      </c>
      <c r="J448" s="114">
        <f t="shared" si="131"/>
        <v>1946.0974999999999</v>
      </c>
      <c r="K448" s="115">
        <f>VLOOKUP($F$448,Tabisr,4)</f>
        <v>0.10879999999999999</v>
      </c>
      <c r="L448" s="82">
        <f t="shared" si="132"/>
        <v>211.73540799999998</v>
      </c>
      <c r="M448" s="82">
        <f>VLOOKUP($F$448,Tabisr,3)</f>
        <v>207.75</v>
      </c>
      <c r="N448" s="116">
        <v>419.48540800000001</v>
      </c>
      <c r="O448" s="82">
        <v>0</v>
      </c>
      <c r="P448" s="201">
        <v>0</v>
      </c>
      <c r="Q448" s="201">
        <v>0</v>
      </c>
      <c r="R448" s="201">
        <v>0</v>
      </c>
      <c r="S448" s="201">
        <v>0</v>
      </c>
      <c r="T448" s="98">
        <v>5483.2574999999997</v>
      </c>
      <c r="U448" s="98">
        <v>419.48540800000001</v>
      </c>
      <c r="V448" s="98">
        <v>5063.7720919999992</v>
      </c>
      <c r="X448" s="216"/>
    </row>
    <row r="449" spans="1:24">
      <c r="A449" s="44">
        <v>219</v>
      </c>
      <c r="B449" s="38" t="s">
        <v>426</v>
      </c>
      <c r="C449" s="110" t="s">
        <v>387</v>
      </c>
      <c r="D449" s="109">
        <v>15</v>
      </c>
      <c r="E449" s="200">
        <v>477.05450000000002</v>
      </c>
      <c r="F449" s="201">
        <f t="shared" si="130"/>
        <v>7155.8175000000001</v>
      </c>
      <c r="G449" s="201">
        <v>400</v>
      </c>
      <c r="H449" s="201"/>
      <c r="I449" s="82">
        <f>VLOOKUP($F$449,Tabisr,1)</f>
        <v>6216.16</v>
      </c>
      <c r="J449" s="114">
        <f t="shared" si="131"/>
        <v>939.65750000000025</v>
      </c>
      <c r="K449" s="115">
        <f>VLOOKUP($F$449,Tabisr,4)</f>
        <v>0.16</v>
      </c>
      <c r="L449" s="82">
        <f t="shared" si="132"/>
        <v>150.34520000000003</v>
      </c>
      <c r="M449" s="82">
        <f>VLOOKUP($F$449,Tabisr,3)</f>
        <v>499.2</v>
      </c>
      <c r="N449" s="116">
        <v>649.54520000000002</v>
      </c>
      <c r="O449" s="82">
        <v>0</v>
      </c>
      <c r="P449" s="201">
        <v>0</v>
      </c>
      <c r="Q449" s="201">
        <v>0</v>
      </c>
      <c r="R449" s="201">
        <v>0</v>
      </c>
      <c r="S449" s="201">
        <v>0</v>
      </c>
      <c r="T449" s="98">
        <v>7155.8175000000001</v>
      </c>
      <c r="U449" s="98">
        <v>1799.5452</v>
      </c>
      <c r="V449" s="98">
        <v>5356.2723000000005</v>
      </c>
      <c r="X449" s="216"/>
    </row>
    <row r="450" spans="1:24">
      <c r="A450" s="44">
        <v>220</v>
      </c>
      <c r="B450" s="38" t="s">
        <v>426</v>
      </c>
      <c r="C450" s="110" t="s">
        <v>388</v>
      </c>
      <c r="D450" s="109">
        <v>15</v>
      </c>
      <c r="E450" s="200">
        <v>461.91</v>
      </c>
      <c r="F450" s="201">
        <f t="shared" si="130"/>
        <v>6928.6500000000005</v>
      </c>
      <c r="G450" s="201">
        <v>400</v>
      </c>
      <c r="H450" s="201"/>
      <c r="I450" s="82">
        <f>VLOOKUP($F$450,Tabisr,1)</f>
        <v>6216.16</v>
      </c>
      <c r="J450" s="114">
        <f t="shared" si="131"/>
        <v>712.49000000000069</v>
      </c>
      <c r="K450" s="115">
        <f>VLOOKUP($F$450,Tabisr,4)</f>
        <v>0.16</v>
      </c>
      <c r="L450" s="82">
        <f t="shared" si="132"/>
        <v>113.99840000000012</v>
      </c>
      <c r="M450" s="82">
        <f>VLOOKUP($F$450,Tabisr,3)</f>
        <v>499.2</v>
      </c>
      <c r="N450" s="116">
        <v>613.19840000000011</v>
      </c>
      <c r="O450" s="82">
        <v>0</v>
      </c>
      <c r="P450" s="201">
        <v>0</v>
      </c>
      <c r="Q450" s="201">
        <v>0</v>
      </c>
      <c r="R450" s="201">
        <v>0</v>
      </c>
      <c r="S450" s="201">
        <v>0</v>
      </c>
      <c r="T450" s="98">
        <v>6928.6500000000005</v>
      </c>
      <c r="U450" s="98">
        <v>5063.1984000000002</v>
      </c>
      <c r="V450" s="98">
        <v>1865.4516000000003</v>
      </c>
      <c r="X450" s="216"/>
    </row>
    <row r="451" spans="1:24">
      <c r="A451" s="44">
        <v>350</v>
      </c>
      <c r="B451" s="38" t="s">
        <v>426</v>
      </c>
      <c r="C451" s="110" t="s">
        <v>111</v>
      </c>
      <c r="D451" s="109">
        <v>15</v>
      </c>
      <c r="E451" s="200">
        <v>365.5505</v>
      </c>
      <c r="F451" s="201">
        <f t="shared" si="130"/>
        <v>5483.2574999999997</v>
      </c>
      <c r="G451" s="201">
        <v>400</v>
      </c>
      <c r="H451" s="201"/>
      <c r="I451" s="82">
        <f>VLOOKUP($F$451,Tabisr,1)</f>
        <v>3537.16</v>
      </c>
      <c r="J451" s="114">
        <f t="shared" si="131"/>
        <v>1946.0974999999999</v>
      </c>
      <c r="K451" s="115">
        <f>VLOOKUP($F$451,Tabisr,4)</f>
        <v>0.10879999999999999</v>
      </c>
      <c r="L451" s="82">
        <f t="shared" si="132"/>
        <v>211.73540799999998</v>
      </c>
      <c r="M451" s="82">
        <f>VLOOKUP($F$451,Tabisr,3)</f>
        <v>207.75</v>
      </c>
      <c r="N451" s="116">
        <v>419.48540800000001</v>
      </c>
      <c r="O451" s="82"/>
      <c r="P451" s="201"/>
      <c r="Q451" s="201">
        <v>0</v>
      </c>
      <c r="R451" s="201">
        <v>0</v>
      </c>
      <c r="S451" s="201">
        <v>0</v>
      </c>
      <c r="T451" s="98">
        <v>5483.2574999999997</v>
      </c>
      <c r="U451" s="98">
        <v>419.48540800000001</v>
      </c>
      <c r="V451" s="98">
        <v>5063.7720919999992</v>
      </c>
      <c r="X451" s="216"/>
    </row>
    <row r="452" spans="1:24">
      <c r="A452" s="44">
        <v>362</v>
      </c>
      <c r="B452" s="38" t="s">
        <v>426</v>
      </c>
      <c r="C452" s="110" t="s">
        <v>111</v>
      </c>
      <c r="D452" s="109">
        <v>15</v>
      </c>
      <c r="E452" s="200">
        <v>365.5505</v>
      </c>
      <c r="F452" s="201">
        <f t="shared" si="130"/>
        <v>5483.2574999999997</v>
      </c>
      <c r="G452" s="201">
        <v>400</v>
      </c>
      <c r="H452" s="201"/>
      <c r="I452" s="82">
        <f>VLOOKUP($F$452,Tabisr,1)</f>
        <v>3537.16</v>
      </c>
      <c r="J452" s="114">
        <f t="shared" si="131"/>
        <v>1946.0974999999999</v>
      </c>
      <c r="K452" s="115">
        <f>VLOOKUP($F$452,Tabisr,4)</f>
        <v>0.10879999999999999</v>
      </c>
      <c r="L452" s="82">
        <f t="shared" si="132"/>
        <v>211.73540799999998</v>
      </c>
      <c r="M452" s="82">
        <f>VLOOKUP($F$452,Tabisr,3)</f>
        <v>207.75</v>
      </c>
      <c r="N452" s="116">
        <v>419.48540800000001</v>
      </c>
      <c r="O452" s="82"/>
      <c r="P452" s="201">
        <v>0</v>
      </c>
      <c r="Q452" s="201"/>
      <c r="R452" s="201">
        <v>0</v>
      </c>
      <c r="S452" s="201">
        <v>0</v>
      </c>
      <c r="T452" s="98">
        <v>5483.2574999999997</v>
      </c>
      <c r="U452" s="98">
        <v>419.48540800000001</v>
      </c>
      <c r="V452" s="98">
        <v>5063.7720919999992</v>
      </c>
      <c r="X452" s="216"/>
    </row>
    <row r="453" spans="1:24">
      <c r="A453" s="44">
        <v>291</v>
      </c>
      <c r="B453" s="38" t="s">
        <v>426</v>
      </c>
      <c r="C453" s="110" t="s">
        <v>385</v>
      </c>
      <c r="D453" s="109">
        <v>15</v>
      </c>
      <c r="E453" s="200">
        <v>365.5505</v>
      </c>
      <c r="F453" s="201">
        <f t="shared" si="130"/>
        <v>5483.2574999999997</v>
      </c>
      <c r="G453" s="201">
        <v>400</v>
      </c>
      <c r="H453" s="201"/>
      <c r="I453" s="82">
        <f>VLOOKUP($F$453,Tabisr,1)</f>
        <v>3537.16</v>
      </c>
      <c r="J453" s="114">
        <f t="shared" si="131"/>
        <v>1946.0974999999999</v>
      </c>
      <c r="K453" s="115">
        <f>VLOOKUP($F$453,Tabisr,4)</f>
        <v>0.10879999999999999</v>
      </c>
      <c r="L453" s="82">
        <f t="shared" si="132"/>
        <v>211.73540799999998</v>
      </c>
      <c r="M453" s="82">
        <f>VLOOKUP($F$453,Tabisr,3)</f>
        <v>207.75</v>
      </c>
      <c r="N453" s="116">
        <v>419.48540800000001</v>
      </c>
      <c r="O453" s="82">
        <v>0</v>
      </c>
      <c r="P453" s="201"/>
      <c r="Q453" s="201">
        <v>0</v>
      </c>
      <c r="R453" s="201">
        <v>0</v>
      </c>
      <c r="S453" s="201">
        <v>0</v>
      </c>
      <c r="T453" s="98">
        <v>5483.2574999999997</v>
      </c>
      <c r="U453" s="98">
        <v>419.48540800000001</v>
      </c>
      <c r="V453" s="98">
        <v>5063.7720919999992</v>
      </c>
      <c r="X453" s="216"/>
    </row>
    <row r="454" spans="1:24" s="21" customFormat="1">
      <c r="A454" s="44">
        <v>350</v>
      </c>
      <c r="B454" s="38" t="s">
        <v>426</v>
      </c>
      <c r="C454" s="110" t="s">
        <v>111</v>
      </c>
      <c r="D454" s="109">
        <v>15</v>
      </c>
      <c r="E454" s="203">
        <v>365.5505</v>
      </c>
      <c r="F454" s="201">
        <f t="shared" si="130"/>
        <v>5483.2574999999997</v>
      </c>
      <c r="G454" s="201">
        <v>400</v>
      </c>
      <c r="H454" s="82"/>
      <c r="I454" s="82">
        <f>VLOOKUP($F$454,Tabisr,1)</f>
        <v>3537.16</v>
      </c>
      <c r="J454" s="114">
        <f t="shared" si="131"/>
        <v>1946.0974999999999</v>
      </c>
      <c r="K454" s="115">
        <f>VLOOKUP($F$454,Tabisr,4)</f>
        <v>0.10879999999999999</v>
      </c>
      <c r="L454" s="82">
        <f t="shared" si="132"/>
        <v>211.73540799999998</v>
      </c>
      <c r="M454" s="82">
        <f>VLOOKUP($F$454,Tabisr,3)</f>
        <v>207.75</v>
      </c>
      <c r="N454" s="116">
        <v>419.48540800000001</v>
      </c>
      <c r="O454" s="82">
        <v>0</v>
      </c>
      <c r="P454" s="201">
        <v>0</v>
      </c>
      <c r="Q454" s="201">
        <v>0</v>
      </c>
      <c r="R454" s="201">
        <v>0</v>
      </c>
      <c r="S454" s="201">
        <v>0</v>
      </c>
      <c r="T454" s="98">
        <v>5483.2574999999997</v>
      </c>
      <c r="U454" s="98">
        <v>419.48540800000001</v>
      </c>
      <c r="V454" s="98">
        <v>5063.7720919999992</v>
      </c>
      <c r="X454" s="220"/>
    </row>
    <row r="455" spans="1:24">
      <c r="A455" s="44">
        <v>357</v>
      </c>
      <c r="B455" s="38" t="s">
        <v>426</v>
      </c>
      <c r="C455" s="110" t="s">
        <v>111</v>
      </c>
      <c r="D455" s="109">
        <v>15</v>
      </c>
      <c r="E455" s="203">
        <v>365.5505</v>
      </c>
      <c r="F455" s="201">
        <f t="shared" si="130"/>
        <v>5483.2574999999997</v>
      </c>
      <c r="G455" s="201">
        <v>400</v>
      </c>
      <c r="H455" s="201"/>
      <c r="I455" s="82">
        <f>VLOOKUP($F$455,Tabisr,1)</f>
        <v>3537.16</v>
      </c>
      <c r="J455" s="114">
        <f t="shared" si="131"/>
        <v>1946.0974999999999</v>
      </c>
      <c r="K455" s="115">
        <f>VLOOKUP($F$455,Tabisr,4)</f>
        <v>0.10879999999999999</v>
      </c>
      <c r="L455" s="82">
        <f t="shared" si="132"/>
        <v>211.73540799999998</v>
      </c>
      <c r="M455" s="82">
        <f>VLOOKUP($F$455,Tabisr,3)</f>
        <v>207.75</v>
      </c>
      <c r="N455" s="116">
        <v>419.48540800000001</v>
      </c>
      <c r="O455" s="82">
        <v>0</v>
      </c>
      <c r="P455" s="201">
        <v>0</v>
      </c>
      <c r="Q455" s="201">
        <v>0</v>
      </c>
      <c r="R455" s="201">
        <v>0</v>
      </c>
      <c r="S455" s="201">
        <v>0</v>
      </c>
      <c r="T455" s="98">
        <v>5483.2574999999997</v>
      </c>
      <c r="U455" s="98">
        <v>1219.485408</v>
      </c>
      <c r="V455" s="98">
        <v>4263.7720919999992</v>
      </c>
      <c r="X455" s="216"/>
    </row>
    <row r="456" spans="1:24" s="21" customFormat="1">
      <c r="A456" s="44"/>
      <c r="B456" s="204" t="s">
        <v>34</v>
      </c>
      <c r="C456" s="110" t="s">
        <v>385</v>
      </c>
      <c r="D456" s="109"/>
      <c r="E456" s="203">
        <v>365.5505</v>
      </c>
      <c r="F456" s="201">
        <f t="shared" si="130"/>
        <v>0</v>
      </c>
      <c r="G456" s="201"/>
      <c r="H456" s="82"/>
      <c r="I456" s="82" t="e">
        <f>VLOOKUP($F$456,Tabisr,1)</f>
        <v>#N/A</v>
      </c>
      <c r="J456" s="114" t="e">
        <f t="shared" si="131"/>
        <v>#N/A</v>
      </c>
      <c r="K456" s="115" t="e">
        <f>VLOOKUP($F$456,Tabisr,4)</f>
        <v>#N/A</v>
      </c>
      <c r="L456" s="82" t="e">
        <f t="shared" si="132"/>
        <v>#N/A</v>
      </c>
      <c r="M456" s="82" t="e">
        <f>VLOOKUP($F$456,Tabisr,3)</f>
        <v>#N/A</v>
      </c>
      <c r="N456" s="116"/>
      <c r="O456" s="82"/>
      <c r="P456" s="201">
        <v>0</v>
      </c>
      <c r="Q456" s="201"/>
      <c r="R456" s="201">
        <v>0</v>
      </c>
      <c r="S456" s="201">
        <v>0</v>
      </c>
      <c r="T456" s="98">
        <v>0</v>
      </c>
      <c r="U456" s="98">
        <v>0</v>
      </c>
      <c r="V456" s="98">
        <v>0</v>
      </c>
      <c r="X456" s="220"/>
    </row>
    <row r="457" spans="1:24">
      <c r="A457" s="44">
        <v>301</v>
      </c>
      <c r="B457" s="45" t="s">
        <v>426</v>
      </c>
      <c r="C457" s="110" t="s">
        <v>387</v>
      </c>
      <c r="D457" s="109">
        <v>15</v>
      </c>
      <c r="E457" s="200">
        <v>477.05450000000002</v>
      </c>
      <c r="F457" s="201">
        <f t="shared" si="130"/>
        <v>7155.8175000000001</v>
      </c>
      <c r="G457" s="201">
        <v>400</v>
      </c>
      <c r="H457" s="201"/>
      <c r="I457" s="82">
        <f>VLOOKUP($F$457,Tabisr,1)</f>
        <v>6216.16</v>
      </c>
      <c r="J457" s="114">
        <f t="shared" si="131"/>
        <v>939.65750000000025</v>
      </c>
      <c r="K457" s="115">
        <f>VLOOKUP($F$457,Tabisr,4)</f>
        <v>0.16</v>
      </c>
      <c r="L457" s="82">
        <f t="shared" si="132"/>
        <v>150.34520000000003</v>
      </c>
      <c r="M457" s="82">
        <f>VLOOKUP($F$457,Tabisr,3)</f>
        <v>499.2</v>
      </c>
      <c r="N457" s="116">
        <v>649.54520000000002</v>
      </c>
      <c r="O457" s="82">
        <v>0</v>
      </c>
      <c r="P457" s="201">
        <v>0</v>
      </c>
      <c r="Q457" s="201">
        <v>0</v>
      </c>
      <c r="R457" s="201">
        <v>0</v>
      </c>
      <c r="S457" s="201">
        <v>0</v>
      </c>
      <c r="T457" s="98">
        <v>7155.8175000000001</v>
      </c>
      <c r="U457" s="98">
        <v>2549.5452</v>
      </c>
      <c r="V457" s="98">
        <v>4606.2723000000005</v>
      </c>
      <c r="X457" s="216"/>
    </row>
    <row r="458" spans="1:24">
      <c r="A458" s="44">
        <v>16</v>
      </c>
      <c r="B458" s="45" t="s">
        <v>426</v>
      </c>
      <c r="C458" s="110" t="s">
        <v>385</v>
      </c>
      <c r="D458" s="109">
        <v>15</v>
      </c>
      <c r="E458" s="203">
        <v>461.91</v>
      </c>
      <c r="F458" s="201">
        <f t="shared" si="130"/>
        <v>6928.6500000000005</v>
      </c>
      <c r="G458" s="201">
        <v>400</v>
      </c>
      <c r="H458" s="82"/>
      <c r="I458" s="82">
        <f>VLOOKUP($F$458,Tabisr,1)</f>
        <v>6216.16</v>
      </c>
      <c r="J458" s="114">
        <f t="shared" si="131"/>
        <v>712.49000000000069</v>
      </c>
      <c r="K458" s="115">
        <f>VLOOKUP($F$458,Tabisr,4)</f>
        <v>0.16</v>
      </c>
      <c r="L458" s="82">
        <f t="shared" si="132"/>
        <v>113.99840000000012</v>
      </c>
      <c r="M458" s="82">
        <f>VLOOKUP($F$458,Tabisr,3)</f>
        <v>499.2</v>
      </c>
      <c r="N458" s="116">
        <v>613.19840000000011</v>
      </c>
      <c r="O458" s="82">
        <v>0</v>
      </c>
      <c r="P458" s="201">
        <v>0</v>
      </c>
      <c r="Q458" s="201">
        <v>0</v>
      </c>
      <c r="R458" s="201">
        <v>0</v>
      </c>
      <c r="S458" s="201">
        <v>0</v>
      </c>
      <c r="T458" s="98">
        <v>6928.6500000000005</v>
      </c>
      <c r="U458" s="98">
        <v>993.19840000000011</v>
      </c>
      <c r="V458" s="98">
        <v>5935.4516000000003</v>
      </c>
      <c r="X458" s="216"/>
    </row>
    <row r="459" spans="1:24">
      <c r="A459" s="44"/>
      <c r="B459" s="204" t="s">
        <v>34</v>
      </c>
      <c r="C459" s="110" t="s">
        <v>111</v>
      </c>
      <c r="D459" s="109"/>
      <c r="E459" s="203">
        <v>365.5505</v>
      </c>
      <c r="F459" s="201">
        <f t="shared" si="130"/>
        <v>0</v>
      </c>
      <c r="G459" s="201">
        <v>0</v>
      </c>
      <c r="H459" s="82"/>
      <c r="I459" s="82" t="e">
        <f>VLOOKUP($F$459,Tabisr,1)</f>
        <v>#N/A</v>
      </c>
      <c r="J459" s="114" t="e">
        <f t="shared" si="131"/>
        <v>#N/A</v>
      </c>
      <c r="K459" s="115" t="e">
        <f>VLOOKUP($F$459,Tabisr,4)</f>
        <v>#N/A</v>
      </c>
      <c r="L459" s="82" t="e">
        <f t="shared" si="132"/>
        <v>#N/A</v>
      </c>
      <c r="M459" s="82" t="e">
        <f>VLOOKUP($F$459,Tabisr,3)</f>
        <v>#N/A</v>
      </c>
      <c r="N459" s="116">
        <v>0</v>
      </c>
      <c r="O459" s="82">
        <v>0</v>
      </c>
      <c r="P459" s="201">
        <v>0</v>
      </c>
      <c r="Q459" s="201">
        <v>0</v>
      </c>
      <c r="R459" s="201">
        <v>0</v>
      </c>
      <c r="S459" s="201">
        <v>0</v>
      </c>
      <c r="T459" s="98">
        <v>0</v>
      </c>
      <c r="U459" s="98">
        <v>0</v>
      </c>
      <c r="V459" s="98">
        <v>0</v>
      </c>
      <c r="X459" s="216"/>
    </row>
    <row r="460" spans="1:24">
      <c r="A460" s="44">
        <v>225</v>
      </c>
      <c r="B460" s="45" t="s">
        <v>426</v>
      </c>
      <c r="C460" s="110" t="s">
        <v>389</v>
      </c>
      <c r="D460" s="109">
        <v>15</v>
      </c>
      <c r="E460" s="203">
        <v>365.5505</v>
      </c>
      <c r="F460" s="201">
        <f t="shared" si="130"/>
        <v>5483.2574999999997</v>
      </c>
      <c r="G460" s="201">
        <v>400</v>
      </c>
      <c r="H460" s="201"/>
      <c r="I460" s="82">
        <f>VLOOKUP($F$460,Tabisr,1)</f>
        <v>3537.16</v>
      </c>
      <c r="J460" s="114">
        <f t="shared" si="131"/>
        <v>1946.0974999999999</v>
      </c>
      <c r="K460" s="115">
        <f>VLOOKUP($F$460,Tabisr,4)</f>
        <v>0.10879999999999999</v>
      </c>
      <c r="L460" s="82">
        <f t="shared" si="132"/>
        <v>211.73540799999998</v>
      </c>
      <c r="M460" s="82">
        <f>VLOOKUP($F$460,Tabisr,3)</f>
        <v>207.75</v>
      </c>
      <c r="N460" s="116">
        <v>419.48540800000001</v>
      </c>
      <c r="O460" s="82">
        <v>0</v>
      </c>
      <c r="P460" s="201">
        <v>0</v>
      </c>
      <c r="Q460" s="201">
        <v>0</v>
      </c>
      <c r="R460" s="201">
        <v>0</v>
      </c>
      <c r="S460" s="201">
        <v>0</v>
      </c>
      <c r="T460" s="98">
        <v>5483.2574999999997</v>
      </c>
      <c r="U460" s="98">
        <v>1719.485408</v>
      </c>
      <c r="V460" s="98">
        <v>3763.7720919999997</v>
      </c>
      <c r="X460" s="216"/>
    </row>
    <row r="461" spans="1:24">
      <c r="A461" s="44">
        <v>226</v>
      </c>
      <c r="B461" s="45" t="s">
        <v>426</v>
      </c>
      <c r="C461" s="110" t="s">
        <v>387</v>
      </c>
      <c r="D461" s="109">
        <v>15</v>
      </c>
      <c r="E461" s="200">
        <v>477.05450000000002</v>
      </c>
      <c r="F461" s="201">
        <f t="shared" si="130"/>
        <v>7155.8175000000001</v>
      </c>
      <c r="G461" s="201">
        <v>400</v>
      </c>
      <c r="H461" s="201"/>
      <c r="I461" s="82">
        <f>VLOOKUP($F$461,Tabisr,1)</f>
        <v>6216.16</v>
      </c>
      <c r="J461" s="114">
        <f t="shared" si="131"/>
        <v>939.65750000000025</v>
      </c>
      <c r="K461" s="115">
        <f>VLOOKUP($F$461,Tabisr,4)</f>
        <v>0.16</v>
      </c>
      <c r="L461" s="82">
        <f t="shared" si="132"/>
        <v>150.34520000000003</v>
      </c>
      <c r="M461" s="82">
        <f>VLOOKUP($F$461,Tabisr,3)</f>
        <v>499.2</v>
      </c>
      <c r="N461" s="116">
        <v>649.54520000000002</v>
      </c>
      <c r="O461" s="82">
        <v>0</v>
      </c>
      <c r="P461" s="82">
        <v>0</v>
      </c>
      <c r="Q461" s="82">
        <v>0</v>
      </c>
      <c r="R461" s="82">
        <v>0</v>
      </c>
      <c r="S461" s="82">
        <v>0</v>
      </c>
      <c r="T461" s="98">
        <v>7155.8175000000001</v>
      </c>
      <c r="U461" s="98">
        <v>649.54520000000002</v>
      </c>
      <c r="V461" s="98">
        <v>6506.2723000000005</v>
      </c>
      <c r="X461" s="216"/>
    </row>
    <row r="462" spans="1:24">
      <c r="A462" s="44">
        <v>227</v>
      </c>
      <c r="B462" s="45" t="s">
        <v>426</v>
      </c>
      <c r="C462" s="110" t="s">
        <v>386</v>
      </c>
      <c r="D462" s="109">
        <v>15</v>
      </c>
      <c r="E462" s="200">
        <v>549.98749999999995</v>
      </c>
      <c r="F462" s="201">
        <f t="shared" si="130"/>
        <v>8249.8125</v>
      </c>
      <c r="G462" s="201">
        <v>400</v>
      </c>
      <c r="H462" s="201"/>
      <c r="I462" s="82">
        <f>VLOOKUP($F$462,Tabisr,1)</f>
        <v>7225.96</v>
      </c>
      <c r="J462" s="114">
        <f t="shared" si="131"/>
        <v>1023.8525</v>
      </c>
      <c r="K462" s="115">
        <f>VLOOKUP($F$462,Tabisr,4)</f>
        <v>0.1792</v>
      </c>
      <c r="L462" s="82">
        <f t="shared" si="132"/>
        <v>183.474368</v>
      </c>
      <c r="M462" s="82">
        <f>VLOOKUP($F$462,Tabisr,3)</f>
        <v>660.75</v>
      </c>
      <c r="N462" s="116">
        <v>844.22436800000003</v>
      </c>
      <c r="O462" s="82">
        <v>0</v>
      </c>
      <c r="P462" s="82">
        <v>0</v>
      </c>
      <c r="Q462" s="82">
        <v>0</v>
      </c>
      <c r="R462" s="82">
        <v>0</v>
      </c>
      <c r="S462" s="82">
        <v>0</v>
      </c>
      <c r="T462" s="98">
        <v>8249.8125</v>
      </c>
      <c r="U462" s="98">
        <v>3959.2243680000001</v>
      </c>
      <c r="V462" s="98">
        <v>4290.5881319999999</v>
      </c>
      <c r="X462" s="216"/>
    </row>
    <row r="463" spans="1:24">
      <c r="A463" s="44"/>
      <c r="B463" s="204" t="s">
        <v>34</v>
      </c>
      <c r="C463" s="110" t="s">
        <v>385</v>
      </c>
      <c r="D463" s="109"/>
      <c r="E463" s="200">
        <v>365.5505</v>
      </c>
      <c r="F463" s="201">
        <f t="shared" si="130"/>
        <v>0</v>
      </c>
      <c r="G463" s="201"/>
      <c r="H463" s="201"/>
      <c r="I463" s="82"/>
      <c r="J463" s="114">
        <f t="shared" si="131"/>
        <v>0</v>
      </c>
      <c r="K463" s="115"/>
      <c r="L463" s="82">
        <f t="shared" si="132"/>
        <v>0</v>
      </c>
      <c r="M463" s="82"/>
      <c r="N463" s="116">
        <v>0</v>
      </c>
      <c r="O463" s="82"/>
      <c r="P463" s="201">
        <v>0</v>
      </c>
      <c r="Q463" s="205">
        <v>0</v>
      </c>
      <c r="R463" s="201"/>
      <c r="S463" s="201">
        <v>0</v>
      </c>
      <c r="T463" s="98">
        <v>0</v>
      </c>
      <c r="U463" s="98">
        <v>0</v>
      </c>
      <c r="V463" s="98">
        <v>0</v>
      </c>
      <c r="X463" s="216"/>
    </row>
    <row r="464" spans="1:24">
      <c r="A464" s="44">
        <v>342</v>
      </c>
      <c r="B464" s="45" t="s">
        <v>426</v>
      </c>
      <c r="C464" s="110" t="s">
        <v>385</v>
      </c>
      <c r="D464" s="109">
        <v>15</v>
      </c>
      <c r="E464" s="200">
        <v>365.5505</v>
      </c>
      <c r="F464" s="201">
        <f t="shared" si="130"/>
        <v>5483.2574999999997</v>
      </c>
      <c r="G464" s="201">
        <v>400</v>
      </c>
      <c r="H464" s="201"/>
      <c r="I464" s="82">
        <f>VLOOKUP($F$464,Tabisr,1)</f>
        <v>3537.16</v>
      </c>
      <c r="J464" s="114">
        <f t="shared" si="131"/>
        <v>1946.0974999999999</v>
      </c>
      <c r="K464" s="115">
        <f>VLOOKUP($F$464,Tabisr,4)</f>
        <v>0.10879999999999999</v>
      </c>
      <c r="L464" s="82">
        <f t="shared" si="132"/>
        <v>211.73540799999998</v>
      </c>
      <c r="M464" s="82">
        <f>VLOOKUP($F$464,Tabisr,3)</f>
        <v>207.75</v>
      </c>
      <c r="N464" s="116">
        <v>419.48540800000001</v>
      </c>
      <c r="O464" s="82">
        <v>0</v>
      </c>
      <c r="P464" s="201"/>
      <c r="Q464" s="201">
        <v>0</v>
      </c>
      <c r="R464" s="201">
        <v>0</v>
      </c>
      <c r="S464" s="201">
        <v>0</v>
      </c>
      <c r="T464" s="98">
        <v>5483.2574999999997</v>
      </c>
      <c r="U464" s="98">
        <v>419.48540800000001</v>
      </c>
      <c r="V464" s="98">
        <v>5063.7720919999992</v>
      </c>
      <c r="X464" s="216"/>
    </row>
    <row r="465" spans="1:24">
      <c r="A465" s="44">
        <v>230</v>
      </c>
      <c r="B465" s="45" t="s">
        <v>426</v>
      </c>
      <c r="C465" s="110" t="s">
        <v>389</v>
      </c>
      <c r="D465" s="109">
        <v>15</v>
      </c>
      <c r="E465" s="200">
        <v>365.5505</v>
      </c>
      <c r="F465" s="201">
        <f t="shared" si="130"/>
        <v>5483.2574999999997</v>
      </c>
      <c r="G465" s="201">
        <v>400</v>
      </c>
      <c r="H465" s="82"/>
      <c r="I465" s="82">
        <f>VLOOKUP($F$465,Tabisr,1)</f>
        <v>3537.16</v>
      </c>
      <c r="J465" s="114">
        <f t="shared" si="131"/>
        <v>1946.0974999999999</v>
      </c>
      <c r="K465" s="115">
        <f>VLOOKUP($F$465,Tabisr,4)</f>
        <v>0.10879999999999999</v>
      </c>
      <c r="L465" s="82">
        <f t="shared" si="132"/>
        <v>211.73540799999998</v>
      </c>
      <c r="M465" s="82">
        <f>VLOOKUP($F$465,Tabisr,3)</f>
        <v>207.75</v>
      </c>
      <c r="N465" s="116">
        <v>419.48540800000001</v>
      </c>
      <c r="O465" s="82">
        <v>0</v>
      </c>
      <c r="P465" s="201">
        <v>0</v>
      </c>
      <c r="Q465" s="201">
        <v>0</v>
      </c>
      <c r="R465" s="201">
        <v>0</v>
      </c>
      <c r="S465" s="201">
        <v>0</v>
      </c>
      <c r="T465" s="98">
        <v>5483.2574999999997</v>
      </c>
      <c r="U465" s="98">
        <v>2599.485408</v>
      </c>
      <c r="V465" s="98">
        <v>2883.7720919999997</v>
      </c>
      <c r="X465" s="216"/>
    </row>
    <row r="466" spans="1:24">
      <c r="A466" s="44">
        <v>352</v>
      </c>
      <c r="B466" s="45" t="s">
        <v>426</v>
      </c>
      <c r="C466" s="110" t="s">
        <v>387</v>
      </c>
      <c r="D466" s="109">
        <v>15</v>
      </c>
      <c r="E466" s="200">
        <v>477.05450000000002</v>
      </c>
      <c r="F466" s="201">
        <f t="shared" si="130"/>
        <v>7155.8175000000001</v>
      </c>
      <c r="G466" s="201">
        <v>400</v>
      </c>
      <c r="H466" s="201"/>
      <c r="I466" s="82">
        <f>VLOOKUP($F$466,Tabisr,1)</f>
        <v>6216.16</v>
      </c>
      <c r="J466" s="114">
        <f t="shared" si="131"/>
        <v>939.65750000000025</v>
      </c>
      <c r="K466" s="115">
        <f>VLOOKUP($F$466,Tabisr,4)</f>
        <v>0.16</v>
      </c>
      <c r="L466" s="82">
        <f t="shared" si="132"/>
        <v>150.34520000000003</v>
      </c>
      <c r="M466" s="82">
        <f>VLOOKUP($F$466,Tabisr,3)</f>
        <v>499.2</v>
      </c>
      <c r="N466" s="116">
        <v>649.54520000000002</v>
      </c>
      <c r="O466" s="82"/>
      <c r="P466" s="201">
        <v>0</v>
      </c>
      <c r="Q466" s="201"/>
      <c r="R466" s="201">
        <v>0</v>
      </c>
      <c r="S466" s="201">
        <v>0</v>
      </c>
      <c r="T466" s="98">
        <v>7155.8175000000001</v>
      </c>
      <c r="U466" s="98">
        <v>649.54520000000002</v>
      </c>
      <c r="V466" s="98">
        <v>6506.2723000000005</v>
      </c>
      <c r="X466" s="216"/>
    </row>
    <row r="467" spans="1:24">
      <c r="A467" s="44">
        <v>234</v>
      </c>
      <c r="B467" s="45" t="s">
        <v>426</v>
      </c>
      <c r="C467" s="110" t="s">
        <v>389</v>
      </c>
      <c r="D467" s="109">
        <v>15</v>
      </c>
      <c r="E467" s="200">
        <v>365.5505</v>
      </c>
      <c r="F467" s="201">
        <f t="shared" ref="F467:F478" si="133">D467*E467</f>
        <v>5483.2574999999997</v>
      </c>
      <c r="G467" s="201">
        <v>400</v>
      </c>
      <c r="H467" s="201"/>
      <c r="I467" s="82">
        <f>VLOOKUP($F$467,Tabisr,1)</f>
        <v>3537.16</v>
      </c>
      <c r="J467" s="114">
        <f t="shared" ref="J467:J478" si="134">+F467-I467</f>
        <v>1946.0974999999999</v>
      </c>
      <c r="K467" s="115">
        <f>VLOOKUP($F$467,Tabisr,4)</f>
        <v>0.10879999999999999</v>
      </c>
      <c r="L467" s="82">
        <f t="shared" ref="L467:L478" si="135">+J467*K467</f>
        <v>211.73540799999998</v>
      </c>
      <c r="M467" s="82">
        <f>VLOOKUP($F$467,Tabisr,3)</f>
        <v>207.75</v>
      </c>
      <c r="N467" s="116">
        <v>419.48540800000001</v>
      </c>
      <c r="O467" s="82">
        <v>0</v>
      </c>
      <c r="P467" s="201">
        <v>0</v>
      </c>
      <c r="Q467" s="201">
        <v>0</v>
      </c>
      <c r="R467" s="201">
        <v>0</v>
      </c>
      <c r="S467" s="201">
        <v>0</v>
      </c>
      <c r="T467" s="98">
        <v>5483.2574999999997</v>
      </c>
      <c r="U467" s="98">
        <v>1760.485408</v>
      </c>
      <c r="V467" s="98">
        <v>3722.7720919999997</v>
      </c>
      <c r="X467" s="216"/>
    </row>
    <row r="468" spans="1:24">
      <c r="A468" s="44">
        <v>235</v>
      </c>
      <c r="B468" s="45" t="s">
        <v>426</v>
      </c>
      <c r="C468" s="110" t="s">
        <v>111</v>
      </c>
      <c r="D468" s="109">
        <v>15</v>
      </c>
      <c r="E468" s="200">
        <v>365.5505</v>
      </c>
      <c r="F468" s="201">
        <f t="shared" si="133"/>
        <v>5483.2574999999997</v>
      </c>
      <c r="G468" s="201">
        <v>400</v>
      </c>
      <c r="H468" s="201"/>
      <c r="I468" s="82">
        <f>VLOOKUP($F$468,Tabisr,1)</f>
        <v>3537.16</v>
      </c>
      <c r="J468" s="114">
        <f t="shared" si="134"/>
        <v>1946.0974999999999</v>
      </c>
      <c r="K468" s="115">
        <f>VLOOKUP($F$468,Tabisr,4)</f>
        <v>0.10879999999999999</v>
      </c>
      <c r="L468" s="82">
        <f t="shared" si="135"/>
        <v>211.73540799999998</v>
      </c>
      <c r="M468" s="82">
        <f>VLOOKUP($F$468,Tabisr,3)</f>
        <v>207.75</v>
      </c>
      <c r="N468" s="116">
        <v>419.48540800000001</v>
      </c>
      <c r="O468" s="82">
        <v>0</v>
      </c>
      <c r="P468" s="201">
        <v>0</v>
      </c>
      <c r="Q468" s="201">
        <v>0</v>
      </c>
      <c r="R468" s="201">
        <v>0</v>
      </c>
      <c r="S468" s="201">
        <v>0</v>
      </c>
      <c r="T468" s="98">
        <v>5483.2574999999997</v>
      </c>
      <c r="U468" s="98">
        <v>1729.485408</v>
      </c>
      <c r="V468" s="98">
        <v>3753.7720919999997</v>
      </c>
      <c r="X468" s="216"/>
    </row>
    <row r="469" spans="1:24">
      <c r="A469" s="44">
        <v>236</v>
      </c>
      <c r="B469" s="45" t="s">
        <v>426</v>
      </c>
      <c r="C469" s="110" t="s">
        <v>389</v>
      </c>
      <c r="D469" s="109">
        <v>15</v>
      </c>
      <c r="E469" s="200">
        <v>365.5505</v>
      </c>
      <c r="F469" s="201">
        <f t="shared" si="133"/>
        <v>5483.2574999999997</v>
      </c>
      <c r="G469" s="201">
        <v>400</v>
      </c>
      <c r="H469" s="201"/>
      <c r="I469" s="82">
        <f>VLOOKUP($F$469,Tabisr,1)</f>
        <v>3537.16</v>
      </c>
      <c r="J469" s="114">
        <f t="shared" si="134"/>
        <v>1946.0974999999999</v>
      </c>
      <c r="K469" s="115">
        <f>VLOOKUP($F$469,Tabisr,4)</f>
        <v>0.10879999999999999</v>
      </c>
      <c r="L469" s="82">
        <f t="shared" si="135"/>
        <v>211.73540799999998</v>
      </c>
      <c r="M469" s="82">
        <f>VLOOKUP($F$469,Tabisr,3)</f>
        <v>207.75</v>
      </c>
      <c r="N469" s="116">
        <v>419.48540800000001</v>
      </c>
      <c r="O469" s="82">
        <v>0</v>
      </c>
      <c r="P469" s="201">
        <v>0</v>
      </c>
      <c r="Q469" s="201">
        <v>0</v>
      </c>
      <c r="R469" s="201">
        <v>0</v>
      </c>
      <c r="S469" s="201">
        <v>0</v>
      </c>
      <c r="T469" s="98">
        <v>5483.2574999999997</v>
      </c>
      <c r="U469" s="98">
        <v>419.48540800000001</v>
      </c>
      <c r="V469" s="98">
        <v>5063.7720919999992</v>
      </c>
      <c r="X469" s="216"/>
    </row>
    <row r="470" spans="1:24">
      <c r="A470" s="44">
        <v>237</v>
      </c>
      <c r="B470" s="45" t="s">
        <v>426</v>
      </c>
      <c r="C470" s="110" t="s">
        <v>389</v>
      </c>
      <c r="D470" s="109">
        <v>15</v>
      </c>
      <c r="E470" s="200">
        <v>365.5505</v>
      </c>
      <c r="F470" s="201">
        <f t="shared" si="133"/>
        <v>5483.2574999999997</v>
      </c>
      <c r="G470" s="201">
        <v>400</v>
      </c>
      <c r="H470" s="201"/>
      <c r="I470" s="82">
        <f>VLOOKUP($F$470,Tabisr,1)</f>
        <v>3537.16</v>
      </c>
      <c r="J470" s="114">
        <f t="shared" si="134"/>
        <v>1946.0974999999999</v>
      </c>
      <c r="K470" s="115">
        <f>VLOOKUP($F$470,Tabisr,4)</f>
        <v>0.10879999999999999</v>
      </c>
      <c r="L470" s="82">
        <f t="shared" si="135"/>
        <v>211.73540799999998</v>
      </c>
      <c r="M470" s="82">
        <f>VLOOKUP($F$470,Tabisr,3)</f>
        <v>207.75</v>
      </c>
      <c r="N470" s="116">
        <v>419.48540800000001</v>
      </c>
      <c r="O470" s="82">
        <v>0</v>
      </c>
      <c r="P470" s="201">
        <v>0</v>
      </c>
      <c r="Q470" s="201">
        <v>0</v>
      </c>
      <c r="R470" s="201">
        <v>0</v>
      </c>
      <c r="S470" s="201"/>
      <c r="T470" s="98">
        <v>5483.2574999999997</v>
      </c>
      <c r="U470" s="98">
        <v>1769.485408</v>
      </c>
      <c r="V470" s="98">
        <v>3713.7720919999997</v>
      </c>
      <c r="X470" s="216"/>
    </row>
    <row r="471" spans="1:24">
      <c r="A471" s="44">
        <v>238</v>
      </c>
      <c r="B471" s="45" t="s">
        <v>426</v>
      </c>
      <c r="C471" s="110" t="s">
        <v>389</v>
      </c>
      <c r="D471" s="109">
        <v>15</v>
      </c>
      <c r="E471" s="200">
        <v>365.5505</v>
      </c>
      <c r="F471" s="201">
        <f t="shared" si="133"/>
        <v>5483.2574999999997</v>
      </c>
      <c r="G471" s="201">
        <v>400</v>
      </c>
      <c r="H471" s="201"/>
      <c r="I471" s="82">
        <f>VLOOKUP($F$471,Tabisr,1)</f>
        <v>3537.16</v>
      </c>
      <c r="J471" s="114">
        <f t="shared" si="134"/>
        <v>1946.0974999999999</v>
      </c>
      <c r="K471" s="115">
        <f>VLOOKUP($F$471,Tabisr,4)</f>
        <v>0.10879999999999999</v>
      </c>
      <c r="L471" s="82">
        <f t="shared" si="135"/>
        <v>211.73540799999998</v>
      </c>
      <c r="M471" s="82">
        <f>VLOOKUP($F$471,Tabisr,3)</f>
        <v>207.75</v>
      </c>
      <c r="N471" s="116">
        <v>419.48540800000001</v>
      </c>
      <c r="O471" s="82">
        <v>0</v>
      </c>
      <c r="P471" s="201">
        <v>0</v>
      </c>
      <c r="Q471" s="201">
        <v>0</v>
      </c>
      <c r="R471" s="201">
        <v>0</v>
      </c>
      <c r="S471" s="201">
        <v>0</v>
      </c>
      <c r="T471" s="98">
        <v>5483.2574999999997</v>
      </c>
      <c r="U471" s="98">
        <v>419.48540800000001</v>
      </c>
      <c r="V471" s="98">
        <v>5063.7720919999992</v>
      </c>
      <c r="X471" s="216"/>
    </row>
    <row r="472" spans="1:24">
      <c r="A472" s="44">
        <v>239</v>
      </c>
      <c r="B472" s="45" t="s">
        <v>426</v>
      </c>
      <c r="C472" s="110" t="s">
        <v>389</v>
      </c>
      <c r="D472" s="109">
        <v>15</v>
      </c>
      <c r="E472" s="200">
        <v>365.5505</v>
      </c>
      <c r="F472" s="201">
        <f t="shared" si="133"/>
        <v>5483.2574999999997</v>
      </c>
      <c r="G472" s="201">
        <v>400</v>
      </c>
      <c r="H472" s="201"/>
      <c r="I472" s="82">
        <f>VLOOKUP($F$472,Tabisr,1)</f>
        <v>3537.16</v>
      </c>
      <c r="J472" s="114">
        <f t="shared" si="134"/>
        <v>1946.0974999999999</v>
      </c>
      <c r="K472" s="115">
        <f>VLOOKUP($F$472,Tabisr,4)</f>
        <v>0.10879999999999999</v>
      </c>
      <c r="L472" s="82">
        <f t="shared" si="135"/>
        <v>211.73540799999998</v>
      </c>
      <c r="M472" s="82">
        <f>VLOOKUP($F$472,Tabisr,3)</f>
        <v>207.75</v>
      </c>
      <c r="N472" s="116">
        <v>419.48540800000001</v>
      </c>
      <c r="O472" s="82">
        <v>0</v>
      </c>
      <c r="P472" s="201">
        <v>0</v>
      </c>
      <c r="Q472" s="201">
        <v>0</v>
      </c>
      <c r="R472" s="201">
        <v>0</v>
      </c>
      <c r="S472" s="201">
        <v>0</v>
      </c>
      <c r="T472" s="98">
        <v>5483.2574999999997</v>
      </c>
      <c r="U472" s="98">
        <v>419.48540800000001</v>
      </c>
      <c r="V472" s="98">
        <v>5063.7720919999992</v>
      </c>
      <c r="X472" s="216"/>
    </row>
    <row r="473" spans="1:24">
      <c r="A473" s="37">
        <v>240</v>
      </c>
      <c r="B473" s="45" t="s">
        <v>426</v>
      </c>
      <c r="C473" s="49" t="s">
        <v>388</v>
      </c>
      <c r="D473" s="41">
        <v>15</v>
      </c>
      <c r="E473" s="150">
        <v>461.90899999999999</v>
      </c>
      <c r="F473" s="128">
        <f t="shared" si="133"/>
        <v>6928.6350000000002</v>
      </c>
      <c r="G473" s="128">
        <v>400</v>
      </c>
      <c r="H473" s="128"/>
      <c r="I473" s="51">
        <f>VLOOKUP($F$473,Tabisr,1)</f>
        <v>6216.16</v>
      </c>
      <c r="J473" s="62">
        <f t="shared" si="134"/>
        <v>712.47500000000036</v>
      </c>
      <c r="K473" s="84">
        <f>VLOOKUP($F$473,Tabisr,4)</f>
        <v>0.16</v>
      </c>
      <c r="L473" s="51">
        <f t="shared" si="135"/>
        <v>113.99600000000007</v>
      </c>
      <c r="M473" s="51">
        <f>VLOOKUP($F$473,Tabisr,3)</f>
        <v>499.2</v>
      </c>
      <c r="N473" s="52">
        <v>613.19600000000003</v>
      </c>
      <c r="O473" s="51">
        <v>0</v>
      </c>
      <c r="P473" s="128">
        <v>0</v>
      </c>
      <c r="Q473" s="132">
        <v>0</v>
      </c>
      <c r="R473" s="128">
        <v>0</v>
      </c>
      <c r="S473" s="128">
        <v>0</v>
      </c>
      <c r="T473" s="98">
        <v>6928.6350000000002</v>
      </c>
      <c r="U473" s="98">
        <v>1613.1959999999999</v>
      </c>
      <c r="V473" s="98">
        <v>5315.4390000000003</v>
      </c>
      <c r="X473" s="216"/>
    </row>
    <row r="474" spans="1:24" s="22" customFormat="1">
      <c r="A474" s="156">
        <v>222</v>
      </c>
      <c r="B474" s="45" t="s">
        <v>426</v>
      </c>
      <c r="C474" s="49" t="s">
        <v>111</v>
      </c>
      <c r="D474" s="41">
        <v>15</v>
      </c>
      <c r="E474" s="150">
        <v>365.5505</v>
      </c>
      <c r="F474" s="128">
        <f t="shared" si="133"/>
        <v>5483.2574999999997</v>
      </c>
      <c r="G474" s="128">
        <v>400</v>
      </c>
      <c r="H474" s="128"/>
      <c r="I474" s="127">
        <f>VLOOKUP($F$474,Tabisr,1)</f>
        <v>3537.16</v>
      </c>
      <c r="J474" s="128">
        <f t="shared" si="134"/>
        <v>1946.0974999999999</v>
      </c>
      <c r="K474" s="134">
        <f>VLOOKUP($F$474,Tabisr,4)</f>
        <v>0.10879999999999999</v>
      </c>
      <c r="L474" s="127">
        <f t="shared" si="135"/>
        <v>211.73540799999998</v>
      </c>
      <c r="M474" s="127">
        <f>VLOOKUP($F$474,Tabisr,3)</f>
        <v>207.75</v>
      </c>
      <c r="N474" s="52">
        <v>419.48540800000001</v>
      </c>
      <c r="O474" s="51">
        <v>0</v>
      </c>
      <c r="P474" s="128">
        <v>0</v>
      </c>
      <c r="Q474" s="128">
        <v>0</v>
      </c>
      <c r="R474" s="128">
        <v>0</v>
      </c>
      <c r="S474" s="128">
        <v>0</v>
      </c>
      <c r="T474" s="98">
        <v>5483.2574999999997</v>
      </c>
      <c r="U474" s="98">
        <v>2069.485408</v>
      </c>
      <c r="V474" s="98">
        <v>3413.7720919999997</v>
      </c>
      <c r="X474" s="217"/>
    </row>
    <row r="475" spans="1:24" ht="20.25" customHeight="1">
      <c r="A475" s="37">
        <v>241</v>
      </c>
      <c r="B475" s="45" t="s">
        <v>426</v>
      </c>
      <c r="C475" s="49" t="s">
        <v>390</v>
      </c>
      <c r="D475" s="41">
        <v>15</v>
      </c>
      <c r="E475" s="150">
        <v>461.90899999999999</v>
      </c>
      <c r="F475" s="128">
        <f t="shared" si="133"/>
        <v>6928.6350000000002</v>
      </c>
      <c r="G475" s="128">
        <v>400</v>
      </c>
      <c r="H475" s="128"/>
      <c r="I475" s="51">
        <f>VLOOKUP($F$475,Tabisr,1)</f>
        <v>6216.16</v>
      </c>
      <c r="J475" s="62">
        <f t="shared" si="134"/>
        <v>712.47500000000036</v>
      </c>
      <c r="K475" s="84">
        <f>VLOOKUP($F$475,Tabisr,4)</f>
        <v>0.16</v>
      </c>
      <c r="L475" s="51">
        <f t="shared" si="135"/>
        <v>113.99600000000007</v>
      </c>
      <c r="M475" s="51">
        <f>VLOOKUP($F$475,Tabisr,3)</f>
        <v>499.2</v>
      </c>
      <c r="N475" s="52">
        <v>613.19600000000003</v>
      </c>
      <c r="O475" s="51">
        <v>0</v>
      </c>
      <c r="P475" s="128">
        <v>0</v>
      </c>
      <c r="Q475" s="128">
        <v>0</v>
      </c>
      <c r="R475" s="128">
        <v>0</v>
      </c>
      <c r="S475" s="128">
        <v>0</v>
      </c>
      <c r="T475" s="98">
        <v>6928.6350000000002</v>
      </c>
      <c r="U475" s="98">
        <v>2851.056</v>
      </c>
      <c r="V475" s="98">
        <v>4077.5790000000002</v>
      </c>
      <c r="X475" s="216"/>
    </row>
    <row r="476" spans="1:24" ht="33" customHeight="1">
      <c r="A476" s="37">
        <v>242</v>
      </c>
      <c r="B476" s="45" t="s">
        <v>426</v>
      </c>
      <c r="C476" s="49" t="s">
        <v>391</v>
      </c>
      <c r="D476" s="41">
        <v>15</v>
      </c>
      <c r="E476" s="157">
        <v>303.09399999999999</v>
      </c>
      <c r="F476" s="128">
        <f t="shared" si="133"/>
        <v>4546.41</v>
      </c>
      <c r="G476" s="128">
        <v>400</v>
      </c>
      <c r="H476" s="128"/>
      <c r="I476" s="51">
        <f>VLOOKUP($F$476,Tabisr,1)</f>
        <v>3537.16</v>
      </c>
      <c r="J476" s="62">
        <f t="shared" si="134"/>
        <v>1009.25</v>
      </c>
      <c r="K476" s="84">
        <f>VLOOKUP($F$476,Tabisr,4)</f>
        <v>0.10879999999999999</v>
      </c>
      <c r="L476" s="51">
        <f t="shared" si="135"/>
        <v>109.8064</v>
      </c>
      <c r="M476" s="51">
        <f>VLOOKUP($F$476,Tabisr,3)</f>
        <v>207.75</v>
      </c>
      <c r="N476" s="52">
        <v>317.5564</v>
      </c>
      <c r="O476" s="51">
        <v>0</v>
      </c>
      <c r="P476" s="128">
        <v>0</v>
      </c>
      <c r="Q476" s="128">
        <v>0</v>
      </c>
      <c r="R476" s="128">
        <v>0</v>
      </c>
      <c r="S476" s="128">
        <v>0</v>
      </c>
      <c r="T476" s="98">
        <v>4546.41</v>
      </c>
      <c r="U476" s="98">
        <v>1717.5563999999999</v>
      </c>
      <c r="V476" s="98">
        <v>2828.8535999999999</v>
      </c>
      <c r="X476" s="216"/>
    </row>
    <row r="477" spans="1:24" s="22" customFormat="1" ht="21.75" customHeight="1">
      <c r="A477" s="156">
        <v>243</v>
      </c>
      <c r="B477" s="45" t="s">
        <v>426</v>
      </c>
      <c r="C477" s="49" t="s">
        <v>392</v>
      </c>
      <c r="D477" s="41">
        <v>15</v>
      </c>
      <c r="E477" s="150">
        <v>365.5505</v>
      </c>
      <c r="F477" s="158">
        <f t="shared" si="133"/>
        <v>5483.2574999999997</v>
      </c>
      <c r="G477" s="158">
        <v>400</v>
      </c>
      <c r="H477" s="158"/>
      <c r="I477" s="158">
        <f>VLOOKUP($F$477,Tabisr,1)</f>
        <v>3537.16</v>
      </c>
      <c r="J477" s="176">
        <f t="shared" si="134"/>
        <v>1946.0974999999999</v>
      </c>
      <c r="K477" s="177">
        <f>VLOOKUP($F$477,Tabisr,4)</f>
        <v>0.10879999999999999</v>
      </c>
      <c r="L477" s="127">
        <f t="shared" si="135"/>
        <v>211.73540799999998</v>
      </c>
      <c r="M477" s="127">
        <f>VLOOKUP($F$477,Tabisr,3)</f>
        <v>207.75</v>
      </c>
      <c r="N477" s="175">
        <v>419.48540800000001</v>
      </c>
      <c r="O477" s="127">
        <v>0</v>
      </c>
      <c r="P477" s="128">
        <v>0</v>
      </c>
      <c r="Q477" s="128">
        <v>0</v>
      </c>
      <c r="R477" s="128">
        <v>0</v>
      </c>
      <c r="S477" s="180">
        <v>0</v>
      </c>
      <c r="T477" s="98">
        <v>5483.2574999999997</v>
      </c>
      <c r="U477" s="98">
        <v>419.48540800000001</v>
      </c>
      <c r="V477" s="98">
        <v>5063.7720919999992</v>
      </c>
      <c r="X477" s="217"/>
    </row>
    <row r="478" spans="1:24" ht="33.75">
      <c r="A478" s="37">
        <v>85</v>
      </c>
      <c r="B478" s="45" t="s">
        <v>426</v>
      </c>
      <c r="C478" s="49" t="s">
        <v>392</v>
      </c>
      <c r="D478" s="41">
        <v>15</v>
      </c>
      <c r="E478" s="150">
        <v>315.04000000000002</v>
      </c>
      <c r="F478" s="128">
        <f t="shared" si="133"/>
        <v>4725.6000000000004</v>
      </c>
      <c r="G478" s="128">
        <v>400</v>
      </c>
      <c r="H478" s="128"/>
      <c r="I478" s="51">
        <f>VLOOKUP($F$478,Tabisr,1)</f>
        <v>3537.16</v>
      </c>
      <c r="J478" s="62">
        <f t="shared" si="134"/>
        <v>1188.4400000000005</v>
      </c>
      <c r="K478" s="84">
        <f>VLOOKUP($F$478,Tabisr,4)</f>
        <v>0.10879999999999999</v>
      </c>
      <c r="L478" s="128">
        <f t="shared" si="135"/>
        <v>129.30227200000004</v>
      </c>
      <c r="M478" s="51">
        <f>VLOOKUP($F$478,Tabisr,3)</f>
        <v>207.75</v>
      </c>
      <c r="N478" s="79">
        <v>337.05227200000002</v>
      </c>
      <c r="O478" s="51">
        <v>0</v>
      </c>
      <c r="P478" s="51">
        <v>0</v>
      </c>
      <c r="Q478" s="51">
        <v>0</v>
      </c>
      <c r="R478" s="51">
        <v>0</v>
      </c>
      <c r="S478" s="51">
        <v>0</v>
      </c>
      <c r="T478" s="98">
        <v>4725.6000000000004</v>
      </c>
      <c r="U478" s="98">
        <v>2487.0522719999999</v>
      </c>
      <c r="V478" s="98">
        <v>2238.5477280000005</v>
      </c>
      <c r="X478" s="216"/>
    </row>
    <row r="479" spans="1:24" ht="33.75">
      <c r="A479" s="37">
        <v>371</v>
      </c>
      <c r="B479" s="45" t="s">
        <v>426</v>
      </c>
      <c r="C479" s="49" t="s">
        <v>392</v>
      </c>
      <c r="D479" s="41">
        <v>13</v>
      </c>
      <c r="E479" s="150">
        <v>315.04000000000002</v>
      </c>
      <c r="F479" s="128">
        <f t="shared" ref="F479" si="136">D479*E479</f>
        <v>4095.5200000000004</v>
      </c>
      <c r="G479" s="128">
        <v>400</v>
      </c>
      <c r="H479" s="128"/>
      <c r="I479" s="51">
        <f>VLOOKUP($F$478,Tabisr,1)</f>
        <v>3537.16</v>
      </c>
      <c r="J479" s="62">
        <f t="shared" ref="J479" si="137">+F479-I479</f>
        <v>558.36000000000058</v>
      </c>
      <c r="K479" s="84">
        <f>VLOOKUP($F$478,Tabisr,4)</f>
        <v>0.10879999999999999</v>
      </c>
      <c r="L479" s="128">
        <f t="shared" ref="L479" si="138">+J479*K479</f>
        <v>60.74956800000006</v>
      </c>
      <c r="M479" s="51">
        <f>VLOOKUP($F$478,Tabisr,3)</f>
        <v>207.75</v>
      </c>
      <c r="N479" s="79">
        <v>268.49956800000007</v>
      </c>
      <c r="O479" s="51">
        <v>0</v>
      </c>
      <c r="P479" s="51">
        <v>0</v>
      </c>
      <c r="Q479" s="51">
        <v>0</v>
      </c>
      <c r="R479" s="51">
        <v>0</v>
      </c>
      <c r="S479" s="51">
        <v>0</v>
      </c>
      <c r="T479" s="98">
        <v>4095.5200000000004</v>
      </c>
      <c r="U479" s="98">
        <v>268.49956800000007</v>
      </c>
      <c r="V479" s="98">
        <v>3827.0204320000003</v>
      </c>
      <c r="X479" s="216"/>
    </row>
    <row r="480" spans="1:24" ht="33.75">
      <c r="A480" s="37"/>
      <c r="B480" s="45" t="s">
        <v>426</v>
      </c>
      <c r="C480" s="49" t="s">
        <v>392</v>
      </c>
      <c r="D480" s="156"/>
      <c r="E480" s="155"/>
      <c r="F480" s="128"/>
      <c r="G480" s="128"/>
      <c r="H480" s="128"/>
      <c r="I480" s="51"/>
      <c r="J480" s="62"/>
      <c r="K480" s="84"/>
      <c r="L480" s="51"/>
      <c r="M480" s="51"/>
      <c r="N480" s="52"/>
      <c r="O480" s="128"/>
      <c r="P480" s="128"/>
      <c r="Q480" s="142"/>
      <c r="R480" s="51"/>
      <c r="S480" s="51"/>
      <c r="T480" s="98">
        <v>0</v>
      </c>
      <c r="U480" s="98">
        <v>0</v>
      </c>
      <c r="V480" s="98">
        <v>0</v>
      </c>
      <c r="X480" s="216"/>
    </row>
    <row r="481" spans="1:24">
      <c r="A481" s="159"/>
      <c r="B481" s="161"/>
      <c r="C481" s="160"/>
      <c r="D481" s="222"/>
      <c r="E481" s="222"/>
      <c r="F481" s="162">
        <f>SUM(F439:F480)</f>
        <v>240518.16250000015</v>
      </c>
      <c r="G481" s="162">
        <f t="shared" ref="G481:V481" si="139">SUM(G439:G480)</f>
        <v>14000</v>
      </c>
      <c r="H481" s="162">
        <f t="shared" si="139"/>
        <v>0</v>
      </c>
      <c r="I481" s="162" t="e">
        <f t="shared" si="139"/>
        <v>#N/A</v>
      </c>
      <c r="J481" s="162" t="e">
        <f t="shared" si="139"/>
        <v>#N/A</v>
      </c>
      <c r="K481" s="162" t="e">
        <f t="shared" si="139"/>
        <v>#N/A</v>
      </c>
      <c r="L481" s="162" t="e">
        <f t="shared" si="139"/>
        <v>#N/A</v>
      </c>
      <c r="M481" s="162" t="e">
        <f t="shared" si="139"/>
        <v>#N/A</v>
      </c>
      <c r="N481" s="162">
        <f t="shared" si="139"/>
        <v>21175.32811200001</v>
      </c>
      <c r="O481" s="162">
        <f t="shared" si="139"/>
        <v>0</v>
      </c>
      <c r="P481" s="162">
        <f t="shared" si="139"/>
        <v>0</v>
      </c>
      <c r="Q481" s="162">
        <f t="shared" si="139"/>
        <v>0</v>
      </c>
      <c r="R481" s="162">
        <f t="shared" si="139"/>
        <v>0</v>
      </c>
      <c r="S481" s="162">
        <f t="shared" si="139"/>
        <v>0</v>
      </c>
      <c r="T481" s="162">
        <f t="shared" si="139"/>
        <v>240518.16250000015</v>
      </c>
      <c r="U481" s="162">
        <f t="shared" si="139"/>
        <v>53394.188112000003</v>
      </c>
      <c r="V481" s="162">
        <f t="shared" si="139"/>
        <v>187123.974388</v>
      </c>
      <c r="W481" s="96"/>
      <c r="X481" s="216"/>
    </row>
    <row r="482" spans="1:24" ht="12.75" thickBot="1">
      <c r="A482" s="53"/>
      <c r="B482" s="54"/>
      <c r="C482" s="55"/>
      <c r="D482" s="57"/>
      <c r="E482" s="57"/>
      <c r="F482" s="70"/>
      <c r="G482" s="70"/>
      <c r="H482" s="70"/>
      <c r="I482" s="70"/>
      <c r="J482" s="70"/>
      <c r="K482" s="70"/>
      <c r="L482" s="70"/>
      <c r="M482" s="70"/>
      <c r="N482" s="73"/>
      <c r="O482" s="70"/>
      <c r="P482" s="70"/>
      <c r="Q482" s="70"/>
      <c r="R482" s="70"/>
      <c r="S482" s="70"/>
      <c r="T482" s="70"/>
      <c r="U482" s="70"/>
    </row>
    <row r="483" spans="1:24" ht="12.75" thickBot="1">
      <c r="A483" s="53"/>
      <c r="B483" s="25"/>
      <c r="C483" s="55"/>
      <c r="D483" s="163"/>
      <c r="E483" s="163"/>
      <c r="F483" s="164">
        <f>F481+F434+F427+F415+F405+F395+F387+F375+F349+F336+F328+F321+F272+F259+F249+F243+F232+F216+F198+F183+F175+F166+F153+F135+F125+F116+F108+F100+F93+F86+F66+F54+F44+F31+F19+F201</f>
        <v>1550961.5774999997</v>
      </c>
      <c r="G483" s="164">
        <f>G481+G434+G427+G415+G405+G395+G387+G375+G349+G336+G328+G321+G272+G259+G249+G243+G232+G216+G198+G183+G175+G166+G153+G135+G125+G116+G108+G100+G93+G86+G66+G54+G44+G31+G19+G201</f>
        <v>75200</v>
      </c>
      <c r="H483" s="164">
        <f>H481+H434+H427+H415+H405+H395+H387+H375+H349+H336+H328+H321+H272+H259+H249+H243+H232+H216+H198+H183+H175+H166+H153+H135+H125+H116+H108+H100+H93+H86+H66+H54+H44+H31+H19</f>
        <v>12862.841562500002</v>
      </c>
      <c r="I483" s="164"/>
      <c r="J483" s="164"/>
      <c r="K483" s="164"/>
      <c r="L483" s="164"/>
      <c r="M483" s="164"/>
      <c r="N483" s="178">
        <f t="shared" ref="N483:V483" si="140">N481+N434+N427+N415+N405+N395+N387+N375+N349+N336+N328+N321+N272+N259+N249+N243+N232+N216+N198+N183+N175+N166+N153+N135+N125+N116+N108+N100+N93+N86+N66+N54+N44+N31+N19+N202</f>
        <v>154893.41218399999</v>
      </c>
      <c r="O483" s="178">
        <f t="shared" si="140"/>
        <v>0</v>
      </c>
      <c r="P483" s="178">
        <f t="shared" si="140"/>
        <v>21270</v>
      </c>
      <c r="Q483" s="178">
        <f t="shared" si="140"/>
        <v>39710</v>
      </c>
      <c r="R483" s="178">
        <f t="shared" si="140"/>
        <v>2160.88</v>
      </c>
      <c r="S483" s="178">
        <f t="shared" si="140"/>
        <v>2000</v>
      </c>
      <c r="T483" s="178">
        <f t="shared" si="140"/>
        <v>1541296.6800224998</v>
      </c>
      <c r="U483" s="178">
        <f t="shared" si="140"/>
        <v>252253.15218400004</v>
      </c>
      <c r="V483" s="178">
        <f t="shared" si="140"/>
        <v>1229757.6402545003</v>
      </c>
    </row>
    <row r="484" spans="1:24" s="21" customFormat="1">
      <c r="A484" s="53"/>
      <c r="B484" s="54"/>
      <c r="C484" s="55"/>
      <c r="D484" s="165"/>
      <c r="E484" s="165"/>
      <c r="F484" s="166"/>
      <c r="G484" s="166"/>
      <c r="H484" s="166"/>
      <c r="I484" s="166"/>
      <c r="J484" s="166"/>
      <c r="K484" s="166"/>
      <c r="L484" s="166"/>
      <c r="M484" s="166"/>
      <c r="N484" s="166"/>
      <c r="O484" s="166"/>
      <c r="P484" s="166"/>
      <c r="Q484" s="166"/>
      <c r="R484" s="166"/>
      <c r="S484" s="166"/>
      <c r="T484" s="166"/>
      <c r="U484" s="166"/>
      <c r="V484" s="97"/>
    </row>
    <row r="485" spans="1:24" s="21" customFormat="1" ht="15">
      <c r="A485" s="95"/>
      <c r="B485" s="167"/>
      <c r="C485" s="168"/>
      <c r="D485" s="169"/>
      <c r="E485" s="169"/>
      <c r="F485" s="170"/>
      <c r="G485" s="171"/>
      <c r="H485" s="171"/>
      <c r="I485" s="171"/>
      <c r="J485" s="171"/>
      <c r="K485" s="171"/>
      <c r="L485" s="171"/>
      <c r="M485" s="171"/>
      <c r="O485" s="171"/>
      <c r="P485" s="170"/>
      <c r="Q485" s="171"/>
      <c r="R485" s="181"/>
      <c r="S485" s="181"/>
      <c r="T485" s="171"/>
      <c r="U485" s="171"/>
      <c r="V485" s="97"/>
    </row>
    <row r="489" spans="1:24">
      <c r="N489" s="179"/>
      <c r="R489" s="182"/>
    </row>
    <row r="490" spans="1:24">
      <c r="B490" s="172"/>
    </row>
    <row r="492" spans="1:24">
      <c r="C492" s="173"/>
    </row>
    <row r="493" spans="1:24">
      <c r="C493" s="174"/>
    </row>
  </sheetData>
  <mergeCells count="41">
    <mergeCell ref="A1:U1"/>
    <mergeCell ref="A2:U2"/>
    <mergeCell ref="A3:U3"/>
    <mergeCell ref="A4:U4"/>
    <mergeCell ref="A6:V6"/>
    <mergeCell ref="A22:V22"/>
    <mergeCell ref="A36:V36"/>
    <mergeCell ref="A47:V47"/>
    <mergeCell ref="A60:V60"/>
    <mergeCell ref="A69:V69"/>
    <mergeCell ref="A89:V89"/>
    <mergeCell ref="A96:V96"/>
    <mergeCell ref="A103:V103"/>
    <mergeCell ref="A111:V111"/>
    <mergeCell ref="A118:V118"/>
    <mergeCell ref="A128:V128"/>
    <mergeCell ref="A138:V138"/>
    <mergeCell ref="A156:V156"/>
    <mergeCell ref="A169:V169"/>
    <mergeCell ref="A178:V178"/>
    <mergeCell ref="A187:V187"/>
    <mergeCell ref="A199:V199"/>
    <mergeCell ref="A204:V204"/>
    <mergeCell ref="A219:V219"/>
    <mergeCell ref="A235:V235"/>
    <mergeCell ref="A246:V246"/>
    <mergeCell ref="A252:V252"/>
    <mergeCell ref="A262:V262"/>
    <mergeCell ref="A275:V275"/>
    <mergeCell ref="A324:V324"/>
    <mergeCell ref="A331:V331"/>
    <mergeCell ref="A339:V339"/>
    <mergeCell ref="A352:V352"/>
    <mergeCell ref="A378:V378"/>
    <mergeCell ref="A390:V390"/>
    <mergeCell ref="D481:E481"/>
    <mergeCell ref="A398:V398"/>
    <mergeCell ref="A409:V409"/>
    <mergeCell ref="A418:V418"/>
    <mergeCell ref="A430:V430"/>
    <mergeCell ref="A437:V437"/>
  </mergeCells>
  <pageMargins left="0.23622047244094491" right="0" top="0.47244094488188981" bottom="0.47244094488188981" header="0.43307086614173229" footer="0.43307086614173229"/>
  <pageSetup paperSize="5" scale="80" orientation="landscape" horizontalDpi="360" verticalDpi="360" r:id="rId1"/>
  <ignoredErrors>
    <ignoredError sqref="N41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workbookViewId="0">
      <selection activeCell="O27" sqref="O27"/>
    </sheetView>
  </sheetViews>
  <sheetFormatPr baseColWidth="10" defaultColWidth="11.42578125" defaultRowHeight="15"/>
  <cols>
    <col min="1" max="1" width="11.42578125" style="1"/>
    <col min="2" max="2" width="11.7109375" style="1" customWidth="1"/>
    <col min="3" max="3" width="14.140625" style="1" customWidth="1"/>
    <col min="4" max="4" width="12.7109375" style="1" customWidth="1"/>
    <col min="5" max="16384" width="11.42578125" style="1"/>
  </cols>
  <sheetData>
    <row r="2" spans="1:13">
      <c r="A2" s="2" t="s">
        <v>393</v>
      </c>
      <c r="B2" s="2"/>
      <c r="C2" s="2"/>
      <c r="D2" s="2"/>
      <c r="E2" s="2"/>
      <c r="F2" s="2"/>
      <c r="H2" s="2" t="s">
        <v>394</v>
      </c>
      <c r="I2" s="2"/>
      <c r="J2" s="2"/>
      <c r="K2" s="2"/>
      <c r="L2" s="2"/>
      <c r="M2" s="2"/>
    </row>
    <row r="3" spans="1:13">
      <c r="A3" s="2" t="s">
        <v>395</v>
      </c>
      <c r="B3" s="2"/>
      <c r="C3" s="2"/>
      <c r="D3" s="2"/>
      <c r="E3" s="2"/>
      <c r="F3" s="2"/>
      <c r="H3" s="3"/>
      <c r="I3" s="3"/>
      <c r="J3" s="3"/>
      <c r="K3" s="3"/>
      <c r="L3" s="3"/>
      <c r="M3" s="3"/>
    </row>
    <row r="4" spans="1:13">
      <c r="A4" s="4" t="s">
        <v>396</v>
      </c>
      <c r="B4" s="4"/>
      <c r="C4" s="4"/>
      <c r="D4" s="4"/>
      <c r="E4" s="4"/>
      <c r="F4" s="4"/>
      <c r="H4" s="2" t="s">
        <v>397</v>
      </c>
      <c r="I4" s="2"/>
      <c r="J4" s="2"/>
      <c r="K4" s="2"/>
      <c r="L4" s="2"/>
      <c r="M4" s="3"/>
    </row>
    <row r="5" spans="1:13">
      <c r="A5" s="2" t="s">
        <v>398</v>
      </c>
      <c r="B5" s="2"/>
      <c r="C5" s="2"/>
      <c r="D5" s="2"/>
      <c r="E5" s="2"/>
      <c r="F5" s="2"/>
      <c r="H5" s="2" t="s">
        <v>399</v>
      </c>
      <c r="I5" s="2"/>
      <c r="J5" s="2"/>
      <c r="K5" s="2"/>
      <c r="L5" s="2"/>
      <c r="M5" s="3"/>
    </row>
    <row r="6" spans="1:13">
      <c r="H6" s="3"/>
      <c r="I6" s="3"/>
      <c r="J6" s="3"/>
      <c r="K6" s="3"/>
      <c r="L6" s="3"/>
      <c r="M6" s="3"/>
    </row>
    <row r="7" spans="1:13">
      <c r="H7" s="3"/>
      <c r="I7" s="3"/>
      <c r="J7" s="3"/>
      <c r="K7" s="3"/>
      <c r="L7" s="3"/>
      <c r="M7" s="3"/>
    </row>
    <row r="8" spans="1:13">
      <c r="B8" s="5" t="s">
        <v>400</v>
      </c>
      <c r="C8" s="5" t="s">
        <v>401</v>
      </c>
      <c r="D8" s="5" t="s">
        <v>402</v>
      </c>
      <c r="E8" s="5" t="s">
        <v>403</v>
      </c>
      <c r="H8" s="3"/>
      <c r="I8" s="5" t="s">
        <v>404</v>
      </c>
      <c r="J8" s="5" t="s">
        <v>405</v>
      </c>
      <c r="K8" s="5" t="s">
        <v>406</v>
      </c>
      <c r="L8" s="3"/>
      <c r="M8" s="3"/>
    </row>
    <row r="9" spans="1:13">
      <c r="B9" s="5" t="s">
        <v>407</v>
      </c>
      <c r="C9" s="5" t="s">
        <v>408</v>
      </c>
      <c r="D9" s="5" t="s">
        <v>409</v>
      </c>
      <c r="E9" s="5" t="s">
        <v>410</v>
      </c>
      <c r="H9" s="3"/>
      <c r="I9" s="5" t="s">
        <v>411</v>
      </c>
      <c r="J9" s="5" t="s">
        <v>411</v>
      </c>
      <c r="K9" s="5" t="s">
        <v>412</v>
      </c>
      <c r="L9" s="3"/>
      <c r="M9" s="3"/>
    </row>
    <row r="10" spans="1:13">
      <c r="B10" s="6" t="s">
        <v>413</v>
      </c>
      <c r="C10" s="6" t="s">
        <v>413</v>
      </c>
      <c r="D10" s="6" t="s">
        <v>413</v>
      </c>
      <c r="E10" s="6" t="s">
        <v>414</v>
      </c>
    </row>
    <row r="11" spans="1:13">
      <c r="B11" s="7">
        <v>0.01</v>
      </c>
      <c r="C11" s="8">
        <v>416.7</v>
      </c>
      <c r="D11" s="9">
        <v>0</v>
      </c>
      <c r="E11" s="10">
        <v>1.9199999999999998E-2</v>
      </c>
      <c r="I11" s="19">
        <v>0.01</v>
      </c>
      <c r="J11" s="19">
        <v>872.85</v>
      </c>
      <c r="K11" s="19">
        <v>200.85</v>
      </c>
      <c r="L11" s="3"/>
    </row>
    <row r="12" spans="1:13">
      <c r="B12" s="7">
        <v>416.71</v>
      </c>
      <c r="C12" s="11">
        <v>3537.15</v>
      </c>
      <c r="D12" s="12">
        <v>7.95</v>
      </c>
      <c r="E12" s="10">
        <v>6.4000000000000001E-2</v>
      </c>
      <c r="F12" s="13"/>
      <c r="I12" s="19">
        <v>872.86</v>
      </c>
      <c r="J12" s="19">
        <v>1309.2</v>
      </c>
      <c r="K12" s="19">
        <v>200.7</v>
      </c>
      <c r="L12" s="3"/>
    </row>
    <row r="13" spans="1:13">
      <c r="B13" s="14">
        <v>3537.16</v>
      </c>
      <c r="C13" s="15">
        <v>6216.15</v>
      </c>
      <c r="D13" s="12">
        <v>207.75</v>
      </c>
      <c r="E13" s="10">
        <v>0.10879999999999999</v>
      </c>
      <c r="I13" s="19">
        <v>1309.21</v>
      </c>
      <c r="J13" s="19">
        <v>1713.6</v>
      </c>
      <c r="K13" s="19">
        <v>200.7</v>
      </c>
      <c r="L13" s="3"/>
    </row>
    <row r="14" spans="1:13">
      <c r="B14" s="14">
        <v>6216.16</v>
      </c>
      <c r="C14" s="11">
        <v>7225.95</v>
      </c>
      <c r="D14" s="12">
        <v>499.2</v>
      </c>
      <c r="E14" s="10">
        <v>0.16</v>
      </c>
      <c r="F14" s="13"/>
      <c r="I14" s="19">
        <v>1713.61</v>
      </c>
      <c r="J14" s="19">
        <v>1745.7</v>
      </c>
      <c r="K14" s="19">
        <v>193.8</v>
      </c>
      <c r="L14" s="3"/>
    </row>
    <row r="15" spans="1:13">
      <c r="B15" s="16">
        <v>7225.96</v>
      </c>
      <c r="C15" s="11">
        <v>8651.4</v>
      </c>
      <c r="D15" s="12">
        <v>660.75</v>
      </c>
      <c r="E15" s="10">
        <v>0.1792</v>
      </c>
      <c r="I15" s="19">
        <v>1745.71</v>
      </c>
      <c r="J15" s="19">
        <v>2193.75</v>
      </c>
      <c r="K15" s="19">
        <v>188.7</v>
      </c>
      <c r="L15" s="3"/>
    </row>
    <row r="16" spans="1:13">
      <c r="B16" s="14">
        <v>8651.41</v>
      </c>
      <c r="C16" s="11">
        <v>17448.75</v>
      </c>
      <c r="D16" s="17">
        <v>916.2</v>
      </c>
      <c r="E16" s="10">
        <v>0.21360000000000001</v>
      </c>
      <c r="I16" s="19">
        <v>2193.7600000000002</v>
      </c>
      <c r="J16" s="19">
        <v>2327.5500000000002</v>
      </c>
      <c r="K16" s="19">
        <v>174.75</v>
      </c>
      <c r="L16" s="3"/>
    </row>
    <row r="17" spans="2:12">
      <c r="B17" s="16">
        <v>17448.759999999998</v>
      </c>
      <c r="C17" s="18">
        <v>27501.599999999999</v>
      </c>
      <c r="D17" s="12">
        <v>2795.25</v>
      </c>
      <c r="E17" s="10">
        <v>0.23519999999999999</v>
      </c>
      <c r="I17" s="19">
        <v>2327.56</v>
      </c>
      <c r="J17" s="19">
        <v>2632.65</v>
      </c>
      <c r="K17" s="19">
        <v>160.35</v>
      </c>
      <c r="L17" s="3"/>
    </row>
    <row r="18" spans="2:12">
      <c r="B18" s="14">
        <v>27501.61</v>
      </c>
      <c r="C18" s="15">
        <v>52505.25</v>
      </c>
      <c r="D18" s="12">
        <v>5159.7</v>
      </c>
      <c r="E18" s="10">
        <v>0.3</v>
      </c>
      <c r="F18" s="13"/>
      <c r="I18" s="19">
        <v>2632.66</v>
      </c>
      <c r="J18" s="19">
        <v>3071.4</v>
      </c>
      <c r="K18" s="19">
        <v>145.35</v>
      </c>
      <c r="L18" s="3"/>
    </row>
    <row r="19" spans="2:12">
      <c r="B19" s="14">
        <v>52505.26</v>
      </c>
      <c r="C19" s="11">
        <v>70006.95</v>
      </c>
      <c r="D19" s="12">
        <v>12660.75</v>
      </c>
      <c r="E19" s="10">
        <v>0.32</v>
      </c>
      <c r="F19" s="13"/>
      <c r="I19" s="19">
        <v>3071.41</v>
      </c>
      <c r="J19" s="19">
        <v>3510.15</v>
      </c>
      <c r="K19" s="19">
        <v>125.1</v>
      </c>
      <c r="L19" s="3"/>
    </row>
    <row r="20" spans="2:12">
      <c r="B20" s="14">
        <v>70006.960000000006</v>
      </c>
      <c r="C20" s="11">
        <v>210020.7</v>
      </c>
      <c r="D20" s="12">
        <v>18261.3</v>
      </c>
      <c r="E20" s="10">
        <v>0.34</v>
      </c>
      <c r="F20" s="13"/>
      <c r="I20" s="19">
        <v>3510.16</v>
      </c>
      <c r="J20" s="19">
        <v>3642.6</v>
      </c>
      <c r="K20" s="19">
        <v>107.4</v>
      </c>
      <c r="L20" s="3"/>
    </row>
    <row r="21" spans="2:12">
      <c r="B21" s="14">
        <v>210020.71</v>
      </c>
      <c r="C21" s="7" t="s">
        <v>415</v>
      </c>
      <c r="D21" s="12">
        <v>65866.05</v>
      </c>
      <c r="E21" s="10">
        <v>0.35</v>
      </c>
      <c r="F21" s="13"/>
      <c r="I21" s="19">
        <v>3642.61</v>
      </c>
      <c r="J21" s="3" t="s">
        <v>415</v>
      </c>
      <c r="K21" s="19">
        <v>0</v>
      </c>
      <c r="L21" s="3"/>
    </row>
    <row r="22" spans="2:12">
      <c r="I22" s="3"/>
      <c r="J22" s="3"/>
      <c r="K22" s="3"/>
      <c r="L22" s="3"/>
    </row>
  </sheetData>
  <pageMargins left="0.12" right="0.16" top="0.75" bottom="0.75" header="0.3" footer="0.3"/>
  <pageSetup paperSize="9" orientation="landscape" horizontalDpi="150" verticalDpi="1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PERSONAL ADMINISTRATIVO</vt:lpstr>
      <vt:lpstr>T Y T</vt:lpstr>
      <vt:lpstr>'PERSONAL ADMINISTRATIVO'!Área_de_impresión</vt:lpstr>
      <vt:lpstr>Tabisr</vt:lpstr>
      <vt:lpstr>Tabsub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Transparencia dir</cp:lastModifiedBy>
  <cp:lastPrinted>2026-08-26T15:33:23Z</cp:lastPrinted>
  <dcterms:created xsi:type="dcterms:W3CDTF">2012-09-01T00:58:00Z</dcterms:created>
  <dcterms:modified xsi:type="dcterms:W3CDTF">2026-09-14T17:17:20Z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A8028212E2D54944875FD04DB3E2A3DB_12</vt:lpwstr>
  </property>
  <property fmtid="{D5CDD505-2E9C-101B-9397-08002B2CF9AE}" pid="3" name="KSOProductBuildVer">
    <vt:lpwstr>3082-12.2.0.23196</vt:lpwstr>
  </property>
</Properties>
</file>